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<sst xmlns="http://schemas.openxmlformats.org/spreadsheetml/2006/main" count="52" uniqueCount="52">
  <si>
    <t xml:space="preserve"> Meet at:</t>
  </si>
  <si>
    <t xml:space="preserve">Youngs Golf Course </t>
  </si>
  <si>
    <t>Date:</t>
  </si>
  <si>
    <t>Scorer:</t>
  </si>
  <si>
    <t>Tyler</t>
  </si>
  <si>
    <t>Teams</t>
  </si>
  <si>
    <t>Player</t>
  </si>
  <si>
    <t>Par</t>
  </si>
  <si>
    <t>Total</t>
  </si>
  <si>
    <t>Team Score</t>
  </si>
  <si>
    <t>Team Place</t>
  </si>
  <si>
    <t>Hole</t>
  </si>
  <si>
    <t>IN</t>
  </si>
  <si>
    <t>OUT</t>
  </si>
  <si>
    <t xml:space="preserve">Low Individual </t>
  </si>
  <si>
    <t>Score</t>
  </si>
  <si>
    <t>Laona/Wabeno</t>
  </si>
  <si>
    <t>Marshal Smith</t>
  </si>
  <si>
    <t>Carter Champine</t>
  </si>
  <si>
    <t>Reese Connor</t>
  </si>
  <si>
    <t xml:space="preserve">Addie Seiler </t>
  </si>
  <si>
    <t xml:space="preserve">Hailey Connor </t>
  </si>
  <si>
    <t>Crandon</t>
  </si>
  <si>
    <t>Reid Votis</t>
  </si>
  <si>
    <t>Desmond Soman</t>
  </si>
  <si>
    <t>Tucker Krause</t>
  </si>
  <si>
    <t>Jaxon Keepers</t>
  </si>
  <si>
    <t>Lindsey Mihalko</t>
  </si>
  <si>
    <t>Three Lakes</t>
  </si>
  <si>
    <t xml:space="preserve">Grayson Polcaster </t>
  </si>
  <si>
    <t>Levi Lurvey</t>
  </si>
  <si>
    <t xml:space="preserve">Matthew Klein </t>
  </si>
  <si>
    <t>Sean Wallschlaeger</t>
  </si>
  <si>
    <t>Jack Westfall</t>
  </si>
  <si>
    <t>Goodman/Pembine</t>
  </si>
  <si>
    <t>Josh Knutson</t>
  </si>
  <si>
    <t>Brayden Lewis</t>
  </si>
  <si>
    <t>Auron Garrow</t>
  </si>
  <si>
    <t>Wailer Severson</t>
  </si>
  <si>
    <t>Douglas Palumbe</t>
  </si>
  <si>
    <t>Florence</t>
  </si>
  <si>
    <t xml:space="preserve">Jack Koester </t>
  </si>
  <si>
    <t>Colt Atwell</t>
  </si>
  <si>
    <t xml:space="preserve">Carson Chrisman </t>
  </si>
  <si>
    <t xml:space="preserve">Kathyn Short </t>
  </si>
  <si>
    <t xml:space="preserve">Logan Koskie </t>
  </si>
  <si>
    <t>Elcho</t>
  </si>
  <si>
    <t>Keigen Koeppel</t>
  </si>
  <si>
    <t>Sienna Mahner</t>
  </si>
  <si>
    <t>Luci Pukall</t>
  </si>
  <si>
    <t xml:space="preserve">Kanyon </t>
  </si>
  <si>
    <t>Kenny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</si>
</sst>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theme="1"/>
      <name val="Inconsolata"/>
    </font>
    <font>
      <sz val="11.0"/>
      <color rgb="FF993300"/>
      <name val="Calibri"/>
    </font>
    <font>
      <sz val="13.0"/>
      <color rgb="FF333333"/>
      <name val="Verdana"/>
    </font>
    <font>
      <sz val="11.0"/>
      <color rgb="FF006411"/>
      <name val="Calibri"/>
    </font>
    <font>
      <sz val="11.0"/>
      <color rgb="FFF20884"/>
      <name val="Calibri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vertical="bottom"/>
    </xf>
    <xf borderId="0" fillId="0" fontId="1" numFmtId="0" xfId="0" applyAlignment="1" applyFont="1">
      <alignment readingOrder="0" vertical="bottom"/>
    </xf>
    <xf borderId="0" fillId="2" fontId="1" numFmtId="0" xfId="0" applyAlignment="1" applyFont="1">
      <alignment vertical="bottom"/>
    </xf>
    <xf borderId="0" fillId="2" fontId="1" numFmtId="0" xfId="0" applyFont="1"/>
    <xf borderId="0" fillId="0" fontId="1" numFmtId="14" xfId="0" applyAlignment="1" applyFont="1" applyNumberFormat="1">
      <alignment readingOrder="0" vertical="bottom"/>
    </xf>
    <xf borderId="1" fillId="2" fontId="1" numFmtId="0" xfId="0" applyAlignment="1" applyBorder="1" applyFont="1">
      <alignment horizontal="right" vertical="bottom"/>
    </xf>
    <xf borderId="1" fillId="0" fontId="1" numFmtId="0" xfId="0" applyAlignment="1" applyBorder="1" applyFont="1">
      <alignment vertical="bottom"/>
    </xf>
    <xf borderId="1" fillId="0" fontId="2" numFmtId="0" xfId="0" applyBorder="1" applyFont="1"/>
    <xf borderId="2" fillId="2" fontId="3" numFmtId="0" xfId="0" applyAlignment="1" applyBorder="1" applyFont="1">
      <alignment horizontal="center"/>
    </xf>
    <xf borderId="0" fillId="2" fontId="3" numFmtId="0" xfId="0" applyAlignment="1" applyFont="1">
      <alignment horizontal="center"/>
    </xf>
    <xf borderId="3" fillId="0" fontId="2" numFmtId="0" xfId="0" applyBorder="1" applyFont="1"/>
    <xf borderId="4" fillId="2" fontId="3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/>
    </xf>
    <xf borderId="3" fillId="2" fontId="3" numFmtId="0" xfId="0" applyAlignment="1" applyBorder="1" applyFont="1">
      <alignment horizontal="center" vertical="bottom"/>
    </xf>
    <xf borderId="3" fillId="2" fontId="3" numFmtId="0" xfId="0" applyAlignment="1" applyBorder="1" applyFont="1">
      <alignment horizontal="center" shrinkToFit="0" vertical="bottom" wrapText="1"/>
    </xf>
    <xf borderId="1" fillId="2" fontId="1" numFmtId="0" xfId="0" applyBorder="1" applyFont="1"/>
    <xf borderId="5" fillId="0" fontId="2" numFmtId="0" xfId="0" applyBorder="1" applyFont="1"/>
    <xf borderId="4" fillId="0" fontId="2" numFmtId="0" xfId="0" applyBorder="1" applyFont="1"/>
    <xf borderId="6" fillId="2" fontId="3" numFmtId="0" xfId="0" applyAlignment="1" applyBorder="1" applyFont="1">
      <alignment horizontal="center" vertical="bottom"/>
    </xf>
    <xf borderId="6" fillId="2" fontId="3" numFmtId="0" xfId="0" applyAlignment="1" applyBorder="1" applyFont="1">
      <alignment horizontal="center"/>
    </xf>
    <xf borderId="6" fillId="0" fontId="2" numFmtId="0" xfId="0" applyBorder="1" applyFont="1"/>
    <xf borderId="3" fillId="2" fontId="1" numFmtId="0" xfId="0" applyAlignment="1" applyBorder="1" applyFont="1">
      <alignment vertical="bottom"/>
    </xf>
    <xf borderId="4" fillId="2" fontId="3" numFmtId="0" xfId="0" applyAlignment="1" applyBorder="1" applyFont="1">
      <alignment horizontal="center"/>
    </xf>
    <xf borderId="7" fillId="0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right" vertical="bottom"/>
    </xf>
    <xf borderId="1" fillId="0" fontId="1" numFmtId="0" xfId="0" applyAlignment="1" applyBorder="1" applyFont="1">
      <alignment readingOrder="0" vertical="bottom"/>
    </xf>
    <xf borderId="4" fillId="0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 vertical="bottom"/>
    </xf>
    <xf borderId="3" fillId="3" fontId="4" numFmtId="0" xfId="0" applyAlignment="1" applyBorder="1" applyFill="1" applyFont="1">
      <alignment horizontal="center"/>
    </xf>
    <xf borderId="8" fillId="4" fontId="5" numFmtId="0" xfId="0" applyAlignment="1" applyBorder="1" applyFill="1" applyFont="1">
      <alignment horizontal="center" shrinkToFit="0" wrapText="1"/>
    </xf>
    <xf borderId="3" fillId="2" fontId="1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6" fillId="2" fontId="1" numFmtId="0" xfId="0" applyAlignment="1" applyBorder="1" applyFont="1">
      <alignment horizontal="right" vertical="bottom"/>
    </xf>
    <xf borderId="10" fillId="0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 vertical="bottom"/>
    </xf>
    <xf borderId="11" fillId="0" fontId="2" numFmtId="0" xfId="0" applyBorder="1" applyFont="1"/>
    <xf borderId="8" fillId="5" fontId="7" numFmtId="0" xfId="0" applyAlignment="1" applyBorder="1" applyFill="1" applyFont="1">
      <alignment horizontal="center" shrinkToFit="0" wrapText="1"/>
    </xf>
    <xf borderId="8" fillId="6" fontId="8" numFmtId="0" xfId="0" applyAlignment="1" applyBorder="1" applyFill="1" applyFont="1">
      <alignment horizontal="center" shrinkToFit="0" wrapText="1"/>
    </xf>
    <xf borderId="8" fillId="2" fontId="1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readingOrder="0"/>
    </xf>
    <xf borderId="0" fillId="2" fontId="1" numFmtId="0" xfId="0" applyAlignment="1" applyFont="1">
      <alignment horizontal="center" shrinkToFit="0" wrapText="1"/>
    </xf>
    <xf borderId="0" fillId="0" fontId="1" numFmtId="0" xfId="0" applyAlignment="1" applyFont="1">
      <alignment vertical="bottom"/>
    </xf>
    <xf borderId="0" fillId="0" fontId="1" numFmtId="0" xfId="0" applyFont="1"/>
    <xf borderId="10" fillId="0" fontId="9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AB1" s="3"/>
      <c r="AC1" s="4"/>
      <c r="AD1" s="4"/>
    </row>
    <row r="2">
      <c r="A2" s="1" t="s">
        <v>2</v>
      </c>
      <c r="B2" s="5">
        <v>45789.0</v>
      </c>
      <c r="AB2" s="3"/>
      <c r="AC2" s="4"/>
      <c r="AD2" s="4"/>
    </row>
    <row r="3">
      <c r="A3" s="6" t="s">
        <v>3</v>
      </c>
      <c r="B3" s="7" t="s">
        <v>4</v>
      </c>
      <c r="C3" s="8"/>
      <c r="AB3" s="3"/>
      <c r="AC3" s="4"/>
      <c r="AD3" s="4"/>
    </row>
    <row r="4">
      <c r="A4" s="9" t="s">
        <v>5</v>
      </c>
      <c r="B4" s="10" t="s">
        <v>6</v>
      </c>
      <c r="C4" s="11"/>
      <c r="D4" s="12" t="s">
        <v>7</v>
      </c>
      <c r="E4" s="13">
        <v>4.0</v>
      </c>
      <c r="F4" s="13">
        <v>4.0</v>
      </c>
      <c r="G4" s="13">
        <v>3.0</v>
      </c>
      <c r="H4" s="13">
        <v>5.0</v>
      </c>
      <c r="I4" s="13">
        <v>4.0</v>
      </c>
      <c r="J4" s="13">
        <v>4.0</v>
      </c>
      <c r="K4" s="13">
        <v>5.0</v>
      </c>
      <c r="L4" s="13">
        <v>3.0</v>
      </c>
      <c r="M4" s="13">
        <v>4.0</v>
      </c>
      <c r="N4" s="13">
        <v>36.0</v>
      </c>
      <c r="O4" s="13">
        <v>4.0</v>
      </c>
      <c r="P4" s="13">
        <v>4.0</v>
      </c>
      <c r="Q4" s="13">
        <v>3.0</v>
      </c>
      <c r="R4" s="13">
        <v>5.0</v>
      </c>
      <c r="S4" s="13">
        <v>4.0</v>
      </c>
      <c r="T4" s="13">
        <v>4.0</v>
      </c>
      <c r="U4" s="13">
        <v>4.0</v>
      </c>
      <c r="V4" s="13">
        <v>3.0</v>
      </c>
      <c r="W4" s="13">
        <v>4.0</v>
      </c>
      <c r="X4" s="13">
        <v>35.0</v>
      </c>
      <c r="Y4" s="14" t="s">
        <v>8</v>
      </c>
      <c r="Z4" s="15" t="s">
        <v>9</v>
      </c>
      <c r="AA4" s="15" t="s">
        <v>10</v>
      </c>
      <c r="AB4" s="3"/>
      <c r="AC4" s="16"/>
      <c r="AD4" s="16"/>
    </row>
    <row r="5">
      <c r="A5" s="17"/>
      <c r="B5" s="8"/>
      <c r="C5" s="18"/>
      <c r="D5" s="19" t="s">
        <v>11</v>
      </c>
      <c r="E5" s="20">
        <v>1.0</v>
      </c>
      <c r="F5" s="20">
        <v>2.0</v>
      </c>
      <c r="G5" s="20">
        <v>3.0</v>
      </c>
      <c r="H5" s="20">
        <v>4.0</v>
      </c>
      <c r="I5" s="20">
        <v>5.0</v>
      </c>
      <c r="J5" s="20">
        <v>6.0</v>
      </c>
      <c r="K5" s="20">
        <v>7.0</v>
      </c>
      <c r="L5" s="20">
        <v>8.0</v>
      </c>
      <c r="M5" s="20">
        <v>9.0</v>
      </c>
      <c r="N5" s="20" t="s">
        <v>12</v>
      </c>
      <c r="O5" s="20">
        <v>10.0</v>
      </c>
      <c r="P5" s="20">
        <v>11.0</v>
      </c>
      <c r="Q5" s="20">
        <v>12.0</v>
      </c>
      <c r="R5" s="20">
        <v>13.0</v>
      </c>
      <c r="S5" s="20">
        <v>14.0</v>
      </c>
      <c r="T5" s="20">
        <v>15.0</v>
      </c>
      <c r="U5" s="20">
        <v>16.0</v>
      </c>
      <c r="V5" s="20">
        <v>17.0</v>
      </c>
      <c r="W5" s="20">
        <v>18.0</v>
      </c>
      <c r="X5" s="20" t="s">
        <v>13</v>
      </c>
      <c r="Y5" s="21"/>
      <c r="Z5" s="21"/>
      <c r="AA5" s="18"/>
      <c r="AB5" s="22"/>
      <c r="AC5" s="23" t="s">
        <v>14</v>
      </c>
      <c r="AD5" s="23" t="s">
        <v>15</v>
      </c>
    </row>
    <row r="6">
      <c r="A6" s="24" t="s">
        <v>16</v>
      </c>
      <c r="B6" s="25">
        <v>1.0</v>
      </c>
      <c r="C6" s="26" t="s">
        <v>17</v>
      </c>
      <c r="D6" s="18"/>
      <c r="E6" s="27">
        <v>6.0</v>
      </c>
      <c r="F6" s="27">
        <v>6.0</v>
      </c>
      <c r="G6" s="27">
        <v>5.0</v>
      </c>
      <c r="H6" s="27">
        <v>5.0</v>
      </c>
      <c r="I6" s="27">
        <v>4.0</v>
      </c>
      <c r="J6" s="27">
        <v>5.0</v>
      </c>
      <c r="K6" s="27">
        <v>5.0</v>
      </c>
      <c r="L6" s="27">
        <v>5.0</v>
      </c>
      <c r="M6" s="27">
        <v>5.0</v>
      </c>
      <c r="N6" s="28">
        <f t="shared" ref="N6:N35" si="1">sum(E6:M6)</f>
        <v>46</v>
      </c>
      <c r="O6" s="27">
        <v>5.0</v>
      </c>
      <c r="P6" s="27">
        <v>5.0</v>
      </c>
      <c r="Q6" s="27">
        <v>5.0</v>
      </c>
      <c r="R6" s="27">
        <v>5.0</v>
      </c>
      <c r="S6" s="27">
        <v>5.0</v>
      </c>
      <c r="T6" s="27">
        <v>6.0</v>
      </c>
      <c r="U6" s="27">
        <v>4.0</v>
      </c>
      <c r="V6" s="27">
        <v>5.0</v>
      </c>
      <c r="W6" s="27">
        <v>3.0</v>
      </c>
      <c r="X6" s="28">
        <f t="shared" ref="X6:X35" si="2">SUM(O6:W6)</f>
        <v>43</v>
      </c>
      <c r="Y6" s="29">
        <f>SUM(N6,X6)</f>
        <v>89</v>
      </c>
      <c r="Z6" s="30">
        <f t="array" ref="Z6">IF((COUNTIF(Y6:Y10,"0"))&gt;=2,"0",IF(Y6=0,SUM(Y6:Y10),IF(Y7=0,SUM(Y6:Y10),IF(Y8=0,SUM(Y6:Y10),IF(Y9=0,SUM(Y6:Y10),IF(Y10=0,SUM(Y6:Y10),SUMPRODUCT(SMALL(Y6:Y10,{1,2,3,4}))))))))</f>
        <v>371</v>
      </c>
      <c r="AA6" s="31">
        <f>IF(N(Z6),SUMPRODUCT(1-($Z$6:$Z$76=0),--($Z$6:$Z$76&lt;Z6))+1,"")</f>
        <v>3</v>
      </c>
      <c r="AB6" s="32">
        <f t="shared" ref="AB6:AB35" si="3">IF(Y6=0,"",RANK(Y6,$Y$6:$Y$80,1)-COUNTIF($Y$6:$Y$80,0))</f>
        <v>6</v>
      </c>
      <c r="AC6" s="33" t="str">
        <f t="array" ref="AC6">IFERROR(INDEX($C$6:$C$80,SMALL(IF($Y$6:$Y$80=AD6,ROW($C$6:$C$80)-ROW($C$6)+1),SUM(ISNUMBER(SEARCH($AD$6:AD6,AD6))+0))),"-")</f>
        <v>Desmond Soman</v>
      </c>
      <c r="AD6" s="34">
        <f t="array" ref="AD6">INDEX($Y$6:$Y$80,MATCH(SMALL($AB$6:$AB$80,1),$AB$6:$AB$80,0))</f>
        <v>83</v>
      </c>
    </row>
    <row r="7">
      <c r="A7" s="35"/>
      <c r="B7" s="25">
        <v>2.0</v>
      </c>
      <c r="C7" s="26" t="s">
        <v>18</v>
      </c>
      <c r="D7" s="18"/>
      <c r="E7" s="27">
        <v>5.0</v>
      </c>
      <c r="F7" s="27">
        <v>5.0</v>
      </c>
      <c r="G7" s="27">
        <v>5.0</v>
      </c>
      <c r="H7" s="27">
        <v>5.0</v>
      </c>
      <c r="I7" s="27">
        <v>4.0</v>
      </c>
      <c r="J7" s="27">
        <v>6.0</v>
      </c>
      <c r="K7" s="27">
        <v>4.0</v>
      </c>
      <c r="L7" s="27">
        <v>6.0</v>
      </c>
      <c r="M7" s="27">
        <v>5.0</v>
      </c>
      <c r="N7" s="28">
        <f t="shared" si="1"/>
        <v>45</v>
      </c>
      <c r="O7" s="27">
        <v>6.0</v>
      </c>
      <c r="P7" s="27">
        <v>6.0</v>
      </c>
      <c r="Q7" s="27">
        <v>6.0</v>
      </c>
      <c r="R7" s="27">
        <v>4.0</v>
      </c>
      <c r="S7" s="27">
        <v>4.0</v>
      </c>
      <c r="T7" s="27">
        <v>6.0</v>
      </c>
      <c r="U7" s="27">
        <v>5.0</v>
      </c>
      <c r="V7" s="27">
        <v>6.0</v>
      </c>
      <c r="W7" s="27">
        <v>4.0</v>
      </c>
      <c r="X7" s="28">
        <f t="shared" si="2"/>
        <v>47</v>
      </c>
      <c r="Y7" s="29">
        <f t="shared" ref="Y7:Y10" si="4">SUM(N7+X7)</f>
        <v>92</v>
      </c>
      <c r="Z7" s="11"/>
      <c r="AA7" s="36"/>
      <c r="AB7" s="32">
        <f t="shared" si="3"/>
        <v>8</v>
      </c>
      <c r="AC7" s="33" t="str">
        <f t="array" ref="AC7">IFERROR(INDEX($C$6:$C$80,SMALL(IF($Y$6:$Y$80=AD7,ROW($C$6:$C$80)-ROW($C$6)+1),SUM(ISNUMBER(SEARCH($AD$6:AD7,AD7))+0))),"-")</f>
        <v>Reid Votis</v>
      </c>
      <c r="AD7" s="34">
        <f t="array" ref="AD7">INDEX($Y$6:$Y$80,MATCH(SMALL($AB$6:$AB$80,2),$AB$6:$AB$80,0))</f>
        <v>84</v>
      </c>
    </row>
    <row r="8">
      <c r="A8" s="35"/>
      <c r="B8" s="25">
        <v>3.0</v>
      </c>
      <c r="C8" s="26" t="s">
        <v>19</v>
      </c>
      <c r="D8" s="18"/>
      <c r="E8" s="27">
        <v>5.0</v>
      </c>
      <c r="F8" s="27">
        <v>6.0</v>
      </c>
      <c r="G8" s="27">
        <v>4.0</v>
      </c>
      <c r="H8" s="27">
        <v>5.0</v>
      </c>
      <c r="I8" s="27">
        <v>6.0</v>
      </c>
      <c r="J8" s="27">
        <v>5.0</v>
      </c>
      <c r="K8" s="27">
        <v>4.0</v>
      </c>
      <c r="L8" s="27">
        <v>7.0</v>
      </c>
      <c r="M8" s="27">
        <v>6.0</v>
      </c>
      <c r="N8" s="28">
        <f t="shared" si="1"/>
        <v>48</v>
      </c>
      <c r="O8" s="27">
        <v>7.0</v>
      </c>
      <c r="P8" s="27">
        <v>6.0</v>
      </c>
      <c r="Q8" s="27">
        <v>4.0</v>
      </c>
      <c r="R8" s="27">
        <v>5.0</v>
      </c>
      <c r="S8" s="27">
        <v>5.0</v>
      </c>
      <c r="T8" s="27">
        <v>6.0</v>
      </c>
      <c r="U8" s="27">
        <v>4.0</v>
      </c>
      <c r="V8" s="27">
        <v>7.0</v>
      </c>
      <c r="W8" s="27">
        <v>3.0</v>
      </c>
      <c r="X8" s="28">
        <f t="shared" si="2"/>
        <v>47</v>
      </c>
      <c r="Y8" s="29">
        <f t="shared" si="4"/>
        <v>95</v>
      </c>
      <c r="Z8" s="11"/>
      <c r="AA8" s="36"/>
      <c r="AB8" s="32">
        <f t="shared" si="3"/>
        <v>13</v>
      </c>
      <c r="AC8" s="33" t="str">
        <f t="array" ref="AC8">IFERROR(INDEX($C$6:$C$80,SMALL(IF($Y$6:$Y$80=AD8,ROW($C$6:$C$80)-ROW($C$6)+1),SUM(ISNUMBER(SEARCH($AD$6:AD8,AD8))+0))),"-")</f>
        <v>Colt Atwell</v>
      </c>
      <c r="AD8" s="34">
        <f t="array" ref="AD8">INDEX($Y$6:$Y$80,MATCH(SMALL($AB$6:$AB$80,3),$AB$6:$AB$80,0))</f>
        <v>87</v>
      </c>
    </row>
    <row r="9">
      <c r="A9" s="35"/>
      <c r="B9" s="25">
        <v>4.0</v>
      </c>
      <c r="C9" s="26" t="s">
        <v>20</v>
      </c>
      <c r="D9" s="18"/>
      <c r="E9" s="27">
        <v>7.0</v>
      </c>
      <c r="F9" s="27">
        <v>7.0</v>
      </c>
      <c r="G9" s="27">
        <v>5.0</v>
      </c>
      <c r="H9" s="27">
        <v>6.0</v>
      </c>
      <c r="I9" s="27">
        <v>5.0</v>
      </c>
      <c r="J9" s="27">
        <v>6.0</v>
      </c>
      <c r="K9" s="27">
        <v>4.0</v>
      </c>
      <c r="L9" s="27">
        <v>6.0</v>
      </c>
      <c r="M9" s="27">
        <v>6.0</v>
      </c>
      <c r="N9" s="28">
        <f t="shared" si="1"/>
        <v>52</v>
      </c>
      <c r="O9" s="27">
        <v>6.0</v>
      </c>
      <c r="P9" s="27">
        <v>8.0</v>
      </c>
      <c r="Q9" s="27">
        <v>5.0</v>
      </c>
      <c r="R9" s="27">
        <v>6.0</v>
      </c>
      <c r="S9" s="27">
        <v>5.0</v>
      </c>
      <c r="T9" s="27">
        <v>5.0</v>
      </c>
      <c r="U9" s="27">
        <v>6.0</v>
      </c>
      <c r="V9" s="27">
        <v>6.0</v>
      </c>
      <c r="W9" s="27">
        <v>2.0</v>
      </c>
      <c r="X9" s="28">
        <f t="shared" si="2"/>
        <v>49</v>
      </c>
      <c r="Y9" s="29">
        <f t="shared" si="4"/>
        <v>101</v>
      </c>
      <c r="Z9" s="11"/>
      <c r="AA9" s="36"/>
      <c r="AB9" s="32">
        <f t="shared" si="3"/>
        <v>19</v>
      </c>
      <c r="AC9" s="33" t="str">
        <f t="array" ref="AC9">IFERROR(INDEX($C$6:$C$80,SMALL(IF($Y$6:$Y$80=AD9,ROW($C$6:$C$80)-ROW($C$6)+1),SUM(ISNUMBER(SEARCH($AD$6:AD9,AD9))+0))),"-")</f>
        <v>Tucker Krause</v>
      </c>
      <c r="AD9" s="34">
        <f t="array" ref="AD9">INDEX($Y$6:$Y$80,MATCH(SMALL($AB$6:$AB$80,4),$AB$6:$AB$80,0))</f>
        <v>88</v>
      </c>
    </row>
    <row r="10">
      <c r="A10" s="37"/>
      <c r="B10" s="38">
        <v>5.0</v>
      </c>
      <c r="C10" s="39" t="s">
        <v>21</v>
      </c>
      <c r="D10" s="21"/>
      <c r="E10" s="40">
        <v>6.0</v>
      </c>
      <c r="F10" s="40">
        <v>6.0</v>
      </c>
      <c r="G10" s="40">
        <v>4.0</v>
      </c>
      <c r="H10" s="40">
        <v>6.0</v>
      </c>
      <c r="I10" s="40">
        <v>5.0</v>
      </c>
      <c r="J10" s="40">
        <v>6.0</v>
      </c>
      <c r="K10" s="40">
        <v>3.0</v>
      </c>
      <c r="L10" s="40">
        <v>5.0</v>
      </c>
      <c r="M10" s="40">
        <v>5.0</v>
      </c>
      <c r="N10" s="41">
        <f t="shared" si="1"/>
        <v>46</v>
      </c>
      <c r="O10" s="40">
        <v>6.0</v>
      </c>
      <c r="P10" s="40">
        <v>5.0</v>
      </c>
      <c r="Q10" s="40">
        <v>5.0</v>
      </c>
      <c r="R10" s="40">
        <v>5.0</v>
      </c>
      <c r="S10" s="40">
        <v>6.0</v>
      </c>
      <c r="T10" s="40">
        <v>6.0</v>
      </c>
      <c r="U10" s="40">
        <v>4.0</v>
      </c>
      <c r="V10" s="40">
        <v>7.0</v>
      </c>
      <c r="W10" s="40">
        <v>5.0</v>
      </c>
      <c r="X10" s="41">
        <f t="shared" si="2"/>
        <v>49</v>
      </c>
      <c r="Y10" s="42">
        <f t="shared" si="4"/>
        <v>95</v>
      </c>
      <c r="Z10" s="21"/>
      <c r="AA10" s="43"/>
      <c r="AB10" s="32">
        <f t="shared" si="3"/>
        <v>13</v>
      </c>
      <c r="AC10" s="33" t="str">
        <f t="array" ref="AC10">IFERROR(INDEX($C$6:$C$80,SMALL(IF($Y$6:$Y$80=AD10,ROW($C$6:$C$80)-ROW($C$6)+1),SUM(ISNUMBER(SEARCH($AD$6:AD10,AD10))+0))),"-")</f>
        <v>Carson Chrisman </v>
      </c>
      <c r="AD10" s="34">
        <f t="array" ref="AD10">INDEX($Y$6:$Y$80,MATCH(SMALL($AB$6:$AB$80,5),$AB$6:$AB$80,0))</f>
        <v>88</v>
      </c>
    </row>
    <row r="11">
      <c r="A11" s="24" t="s">
        <v>22</v>
      </c>
      <c r="B11" s="25">
        <v>1.0</v>
      </c>
      <c r="C11" s="26" t="s">
        <v>23</v>
      </c>
      <c r="D11" s="18"/>
      <c r="E11" s="27">
        <v>4.0</v>
      </c>
      <c r="F11" s="27">
        <v>4.0</v>
      </c>
      <c r="G11" s="27">
        <v>4.0</v>
      </c>
      <c r="H11" s="27">
        <v>5.0</v>
      </c>
      <c r="I11" s="27">
        <v>4.0</v>
      </c>
      <c r="J11" s="27">
        <v>4.0</v>
      </c>
      <c r="K11" s="27">
        <v>3.0</v>
      </c>
      <c r="L11" s="27">
        <v>4.0</v>
      </c>
      <c r="M11" s="27">
        <v>6.0</v>
      </c>
      <c r="N11" s="28">
        <f t="shared" si="1"/>
        <v>38</v>
      </c>
      <c r="O11" s="27">
        <v>5.0</v>
      </c>
      <c r="P11" s="27">
        <v>6.0</v>
      </c>
      <c r="Q11" s="27">
        <v>5.0</v>
      </c>
      <c r="R11" s="27">
        <v>4.0</v>
      </c>
      <c r="S11" s="27">
        <v>5.0</v>
      </c>
      <c r="T11" s="27">
        <v>6.0</v>
      </c>
      <c r="U11" s="27">
        <v>4.0</v>
      </c>
      <c r="V11" s="27">
        <v>6.0</v>
      </c>
      <c r="W11" s="27">
        <v>5.0</v>
      </c>
      <c r="X11" s="28">
        <f t="shared" si="2"/>
        <v>46</v>
      </c>
      <c r="Y11" s="29">
        <f>SUM(N11,X11)</f>
        <v>84</v>
      </c>
      <c r="Z11" s="30">
        <f t="array" ref="Z11">IF((COUNTIF(Y11:Y15,"0"))&gt;=2,"0",IF(Y11=0,SUM(Y11:Y15),IF(Y12=0,SUM(Y11:Y15),IF(Y13=0,SUM(Y11:Y15),IF(Y14=0,SUM(Y11:Y15),IF(Y15=0,SUM(Y11:Y15),SUMPRODUCT(SMALL(Y11:Y15,{1,2,3,4}))))))))</f>
        <v>356</v>
      </c>
      <c r="AA11" s="44">
        <f>IF(N(Z11),SUMPRODUCT(1-($Z$6:$Z$76=0),--($Z$6:$Z$76&lt;Z11))+1,"")</f>
        <v>1</v>
      </c>
      <c r="AB11" s="32">
        <f t="shared" si="3"/>
        <v>2</v>
      </c>
      <c r="AC11" s="33" t="str">
        <f t="array" ref="AC11">IFERROR(INDEX($C$6:$C$80,SMALL(IF($Y$6:$Y$80=AD11,ROW($C$6:$C$80)-ROW($C$6)+1),SUM(ISNUMBER(SEARCH($AD$6:AD11,AD11))+0))),"-")</f>
        <v>Marshal Smith</v>
      </c>
      <c r="AD11" s="34">
        <f t="array" ref="AD11">INDEX($Y$6:$Y$80,MATCH(SMALL($AB$6:$AB$80,6),$AB$6:$AB$80,0))</f>
        <v>89</v>
      </c>
    </row>
    <row r="12">
      <c r="A12" s="35"/>
      <c r="B12" s="25">
        <v>2.0</v>
      </c>
      <c r="C12" s="26" t="s">
        <v>24</v>
      </c>
      <c r="D12" s="18"/>
      <c r="E12" s="27">
        <v>5.0</v>
      </c>
      <c r="F12" s="27">
        <v>6.0</v>
      </c>
      <c r="G12" s="27">
        <v>4.0</v>
      </c>
      <c r="H12" s="27">
        <v>5.0</v>
      </c>
      <c r="I12" s="27">
        <v>5.0</v>
      </c>
      <c r="J12" s="27">
        <v>4.0</v>
      </c>
      <c r="K12" s="27">
        <v>3.0</v>
      </c>
      <c r="L12" s="27">
        <v>5.0</v>
      </c>
      <c r="M12" s="27">
        <v>5.0</v>
      </c>
      <c r="N12" s="28">
        <f t="shared" si="1"/>
        <v>42</v>
      </c>
      <c r="O12" s="27">
        <v>5.0</v>
      </c>
      <c r="P12" s="27">
        <v>5.0</v>
      </c>
      <c r="Q12" s="27">
        <v>5.0</v>
      </c>
      <c r="R12" s="27">
        <v>3.0</v>
      </c>
      <c r="S12" s="27">
        <v>5.0</v>
      </c>
      <c r="T12" s="27">
        <v>5.0</v>
      </c>
      <c r="U12" s="27">
        <v>4.0</v>
      </c>
      <c r="V12" s="27">
        <v>5.0</v>
      </c>
      <c r="W12" s="27">
        <v>4.0</v>
      </c>
      <c r="X12" s="28">
        <f t="shared" si="2"/>
        <v>41</v>
      </c>
      <c r="Y12" s="29">
        <f t="shared" ref="Y12:Y15" si="5">SUM(N12+X12)</f>
        <v>83</v>
      </c>
      <c r="Z12" s="11"/>
      <c r="AA12" s="36"/>
      <c r="AB12" s="32">
        <f t="shared" si="3"/>
        <v>1</v>
      </c>
      <c r="AC12" s="33" t="str">
        <f t="array" ref="AC12">IFERROR(INDEX($C$6:$C$80,SMALL(IF($Y$6:$Y$80=AD12,ROW($C$6:$C$80)-ROW($C$6)+1),SUM(ISNUMBER(SEARCH($AD$6:AD12,AD12))+0))),"-")</f>
        <v>Grayson Polcaster </v>
      </c>
      <c r="AD12" s="34">
        <f t="array" ref="AD12">INDEX($Y$6:$Y$80,MATCH(SMALL($AB$6:$AB$80,7),$AB$6:$AB$80,0))</f>
        <v>90</v>
      </c>
    </row>
    <row r="13">
      <c r="A13" s="35"/>
      <c r="B13" s="25">
        <v>3.0</v>
      </c>
      <c r="C13" s="26" t="s">
        <v>25</v>
      </c>
      <c r="D13" s="18"/>
      <c r="E13" s="27">
        <v>7.0</v>
      </c>
      <c r="F13" s="27">
        <v>7.0</v>
      </c>
      <c r="G13" s="27">
        <v>4.0</v>
      </c>
      <c r="H13" s="27">
        <v>5.0</v>
      </c>
      <c r="I13" s="27">
        <v>5.0</v>
      </c>
      <c r="J13" s="27">
        <v>4.0</v>
      </c>
      <c r="K13" s="27">
        <v>4.0</v>
      </c>
      <c r="L13" s="27">
        <v>5.0</v>
      </c>
      <c r="M13" s="27">
        <v>5.0</v>
      </c>
      <c r="N13" s="28">
        <f t="shared" si="1"/>
        <v>46</v>
      </c>
      <c r="O13" s="27">
        <v>5.0</v>
      </c>
      <c r="P13" s="27">
        <v>5.0</v>
      </c>
      <c r="Q13" s="27">
        <v>5.0</v>
      </c>
      <c r="R13" s="27">
        <v>4.0</v>
      </c>
      <c r="S13" s="27">
        <v>4.0</v>
      </c>
      <c r="T13" s="27">
        <v>6.0</v>
      </c>
      <c r="U13" s="27">
        <v>4.0</v>
      </c>
      <c r="V13" s="27">
        <v>6.0</v>
      </c>
      <c r="W13" s="27">
        <v>3.0</v>
      </c>
      <c r="X13" s="28">
        <f t="shared" si="2"/>
        <v>42</v>
      </c>
      <c r="Y13" s="29">
        <f t="shared" si="5"/>
        <v>88</v>
      </c>
      <c r="Z13" s="11"/>
      <c r="AA13" s="36"/>
      <c r="AB13" s="32">
        <f t="shared" si="3"/>
        <v>4</v>
      </c>
      <c r="AC13" s="33" t="str">
        <f t="array" ref="AC13">IFERROR(INDEX($C$6:$C$80,SMALL(IF($Y$6:$Y$80=AD13,ROW($C$6:$C$80)-ROW($C$6)+1),SUM(ISNUMBER(SEARCH($AD$6:AD13,AD13))+0))),"-")</f>
        <v>Carter Champine</v>
      </c>
      <c r="AD13" s="34">
        <f t="array" ref="AD13">INDEX($Y$6:$Y$80,MATCH(SMALL($AB$6:$AB$80,8),$AB$6:$AB$80,0))</f>
        <v>92</v>
      </c>
    </row>
    <row r="14">
      <c r="A14" s="35"/>
      <c r="B14" s="25">
        <v>4.0</v>
      </c>
      <c r="C14" s="26" t="s">
        <v>26</v>
      </c>
      <c r="D14" s="18"/>
      <c r="E14" s="27">
        <v>6.0</v>
      </c>
      <c r="F14" s="27">
        <v>5.0</v>
      </c>
      <c r="G14" s="27">
        <v>6.0</v>
      </c>
      <c r="H14" s="27">
        <v>6.0</v>
      </c>
      <c r="I14" s="27">
        <v>7.0</v>
      </c>
      <c r="J14" s="27">
        <v>4.0</v>
      </c>
      <c r="K14" s="27">
        <v>6.0</v>
      </c>
      <c r="L14" s="27">
        <v>7.0</v>
      </c>
      <c r="M14" s="27">
        <v>5.0</v>
      </c>
      <c r="N14" s="28">
        <f t="shared" si="1"/>
        <v>52</v>
      </c>
      <c r="O14" s="27">
        <v>6.0</v>
      </c>
      <c r="P14" s="27">
        <v>6.0</v>
      </c>
      <c r="Q14" s="27">
        <v>7.0</v>
      </c>
      <c r="R14" s="27">
        <v>3.0</v>
      </c>
      <c r="S14" s="27">
        <v>5.0</v>
      </c>
      <c r="T14" s="27">
        <v>7.0</v>
      </c>
      <c r="U14" s="27">
        <v>4.0</v>
      </c>
      <c r="V14" s="27">
        <v>7.0</v>
      </c>
      <c r="W14" s="27">
        <v>4.0</v>
      </c>
      <c r="X14" s="28">
        <f t="shared" si="2"/>
        <v>49</v>
      </c>
      <c r="Y14" s="29">
        <f t="shared" si="5"/>
        <v>101</v>
      </c>
      <c r="Z14" s="11"/>
      <c r="AA14" s="36"/>
      <c r="AB14" s="32">
        <f t="shared" si="3"/>
        <v>19</v>
      </c>
      <c r="AC14" s="33" t="str">
        <f t="array" ref="AC14">IFERROR(INDEX($C$6:$C$80,SMALL(IF($Y$6:$Y$80=AD14,ROW($C$6:$C$80)-ROW($C$6)+1),SUM(ISNUMBER(SEARCH($AD$6:AD14,AD14))+0))),"-")</f>
        <v>Brayden Lewis</v>
      </c>
      <c r="AD14" s="34">
        <f t="array" ref="AD14">INDEX($Y$6:$Y$80,MATCH(SMALL($AB$6:$AB$80,9),$AB$6:$AB$80,0))</f>
        <v>92</v>
      </c>
    </row>
    <row r="15">
      <c r="A15" s="37"/>
      <c r="B15" s="38">
        <v>5.0</v>
      </c>
      <c r="C15" s="39" t="s">
        <v>27</v>
      </c>
      <c r="D15" s="21"/>
      <c r="E15" s="40">
        <v>7.0</v>
      </c>
      <c r="F15" s="40">
        <v>6.0</v>
      </c>
      <c r="G15" s="40">
        <v>5.0</v>
      </c>
      <c r="H15" s="40">
        <v>7.0</v>
      </c>
      <c r="I15" s="40">
        <v>6.0</v>
      </c>
      <c r="J15" s="40">
        <v>8.0</v>
      </c>
      <c r="K15" s="40">
        <v>4.0</v>
      </c>
      <c r="L15" s="40">
        <v>6.0</v>
      </c>
      <c r="M15" s="40">
        <v>5.0</v>
      </c>
      <c r="N15" s="41">
        <f t="shared" si="1"/>
        <v>54</v>
      </c>
      <c r="O15" s="40">
        <v>5.0</v>
      </c>
      <c r="P15" s="40">
        <v>6.0</v>
      </c>
      <c r="Q15" s="40">
        <v>6.0</v>
      </c>
      <c r="R15" s="40">
        <v>5.0</v>
      </c>
      <c r="S15" s="40">
        <v>6.0</v>
      </c>
      <c r="T15" s="40">
        <v>7.0</v>
      </c>
      <c r="U15" s="40">
        <v>8.0</v>
      </c>
      <c r="V15" s="40">
        <v>6.0</v>
      </c>
      <c r="W15" s="40">
        <v>5.0</v>
      </c>
      <c r="X15" s="41">
        <f t="shared" si="2"/>
        <v>54</v>
      </c>
      <c r="Y15" s="42">
        <f t="shared" si="5"/>
        <v>108</v>
      </c>
      <c r="Z15" s="21"/>
      <c r="AA15" s="43"/>
      <c r="AB15" s="32">
        <f t="shared" si="3"/>
        <v>24</v>
      </c>
      <c r="AC15" s="33" t="str">
        <f t="array" ref="AC15">IFERROR(INDEX($C$6:$C$80,SMALL(IF($Y$6:$Y$80=AD15,ROW($C$6:$C$80)-ROW($C$6)+1),SUM(ISNUMBER(SEARCH($AD$6:AD15,AD15))+0))),"-")</f>
        <v>Levi Lurvey</v>
      </c>
      <c r="AD15" s="34">
        <f t="array" ref="AD15">INDEX($Y$6:$Y$80,MATCH(SMALL($AB$6:$AB$80,10),$AB$6:$AB$80,0))</f>
        <v>93</v>
      </c>
    </row>
    <row r="16">
      <c r="A16" s="24" t="s">
        <v>28</v>
      </c>
      <c r="B16" s="25">
        <v>1.0</v>
      </c>
      <c r="C16" s="26" t="s">
        <v>29</v>
      </c>
      <c r="D16" s="18"/>
      <c r="E16" s="27">
        <v>6.0</v>
      </c>
      <c r="F16" s="27">
        <v>6.0</v>
      </c>
      <c r="G16" s="27">
        <v>4.0</v>
      </c>
      <c r="H16" s="27">
        <v>4.0</v>
      </c>
      <c r="I16" s="27">
        <v>5.0</v>
      </c>
      <c r="J16" s="27">
        <v>5.0</v>
      </c>
      <c r="K16" s="27">
        <v>5.0</v>
      </c>
      <c r="L16" s="27">
        <v>6.0</v>
      </c>
      <c r="M16" s="27">
        <v>4.0</v>
      </c>
      <c r="N16" s="28">
        <f t="shared" si="1"/>
        <v>45</v>
      </c>
      <c r="O16" s="27">
        <v>4.0</v>
      </c>
      <c r="P16" s="27">
        <v>4.0</v>
      </c>
      <c r="Q16" s="27">
        <v>5.0</v>
      </c>
      <c r="R16" s="27">
        <v>4.0</v>
      </c>
      <c r="S16" s="27">
        <v>9.0</v>
      </c>
      <c r="T16" s="27">
        <v>6.0</v>
      </c>
      <c r="U16" s="27">
        <v>4.0</v>
      </c>
      <c r="V16" s="27">
        <v>5.0</v>
      </c>
      <c r="W16" s="27">
        <v>4.0</v>
      </c>
      <c r="X16" s="28">
        <f t="shared" si="2"/>
        <v>45</v>
      </c>
      <c r="Y16" s="29">
        <f>SUM(N16,X16)</f>
        <v>90</v>
      </c>
      <c r="Z16" s="30">
        <f t="array" ref="Z16">IF((COUNTIF(Y16:Y20,"0"))&gt;=2,"0",IF(Y16=0,SUM(Y16:Y20),IF(Y17=0,SUM(Y16:Y20),IF(Y18=0,SUM(Y16:Y20),IF(Y19=0,SUM(Y16:Y20),IF(Y20=0,SUM(Y16:Y20),SUMPRODUCT(SMALL(Y16:Y20,{1,2,3,4}))))))))</f>
        <v>373</v>
      </c>
      <c r="AA16" s="45">
        <f>IF(N(Z16),SUMPRODUCT(1-($Z$6:$Z$76=0),--($Z$6:$Z$76&lt;Z16))+1,"")</f>
        <v>4</v>
      </c>
      <c r="AB16" s="32">
        <f t="shared" si="3"/>
        <v>7</v>
      </c>
      <c r="AC16" s="33" t="str">
        <f t="array" ref="AC16">IFERROR(INDEX($C$6:$C$80,SMALL(IF($Y$6:$Y$80=AD16,ROW($C$6:$C$80)-ROW($C$6)+1),SUM(ISNUMBER(SEARCH($AD$6:AD16,AD16))+0))),"-")</f>
        <v>Sean Wallschlaeger</v>
      </c>
      <c r="AD16" s="34">
        <f t="array" ref="AD16">INDEX($Y$6:$Y$80,MATCH(SMALL($AB$6:$AB$80,11),$AB$6:$AB$80,0))</f>
        <v>94</v>
      </c>
    </row>
    <row r="17">
      <c r="A17" s="35"/>
      <c r="B17" s="25">
        <v>2.0</v>
      </c>
      <c r="C17" s="26" t="s">
        <v>30</v>
      </c>
      <c r="D17" s="18"/>
      <c r="E17" s="27">
        <v>7.0</v>
      </c>
      <c r="F17" s="27">
        <v>6.0</v>
      </c>
      <c r="G17" s="27">
        <v>4.0</v>
      </c>
      <c r="H17" s="27">
        <v>5.0</v>
      </c>
      <c r="I17" s="27">
        <v>5.0</v>
      </c>
      <c r="J17" s="27">
        <v>5.0</v>
      </c>
      <c r="K17" s="27">
        <v>5.0</v>
      </c>
      <c r="L17" s="27">
        <v>6.0</v>
      </c>
      <c r="M17" s="27">
        <v>5.0</v>
      </c>
      <c r="N17" s="28">
        <f t="shared" si="1"/>
        <v>48</v>
      </c>
      <c r="O17" s="27">
        <v>6.0</v>
      </c>
      <c r="P17" s="27">
        <v>6.0</v>
      </c>
      <c r="Q17" s="27">
        <v>5.0</v>
      </c>
      <c r="R17" s="27">
        <v>5.0</v>
      </c>
      <c r="S17" s="27">
        <v>5.0</v>
      </c>
      <c r="T17" s="27">
        <v>6.0</v>
      </c>
      <c r="U17" s="27">
        <v>4.0</v>
      </c>
      <c r="V17" s="27">
        <v>5.0</v>
      </c>
      <c r="W17" s="27">
        <v>3.0</v>
      </c>
      <c r="X17" s="28">
        <f t="shared" si="2"/>
        <v>45</v>
      </c>
      <c r="Y17" s="29">
        <f t="shared" ref="Y17:Y20" si="6">SUM(N17+X17)</f>
        <v>93</v>
      </c>
      <c r="Z17" s="11"/>
      <c r="AA17" s="36"/>
      <c r="AB17" s="32">
        <f t="shared" si="3"/>
        <v>10</v>
      </c>
      <c r="AC17" s="33" t="str">
        <f t="array" ref="AC17">IFERROR(INDEX($C$6:$C$80,SMALL(IF($Y$6:$Y$80=AD17,ROW($C$6:$C$80)-ROW($C$6)+1),SUM(ISNUMBER(SEARCH($AD$6:AD17,AD17))+0))),"-")</f>
        <v>Kathyn Short </v>
      </c>
      <c r="AD17" s="34">
        <f t="array" ref="AD17">INDEX($Y$6:$Y$80,MATCH(SMALL($AB$6:$AB$80,12),$AB$6:$AB$80,0))</f>
        <v>94</v>
      </c>
    </row>
    <row r="18">
      <c r="A18" s="35"/>
      <c r="B18" s="25">
        <v>3.0</v>
      </c>
      <c r="C18" s="26" t="s">
        <v>31</v>
      </c>
      <c r="D18" s="18"/>
      <c r="E18" s="27">
        <v>5.0</v>
      </c>
      <c r="F18" s="27">
        <v>5.0</v>
      </c>
      <c r="G18" s="27">
        <v>5.0</v>
      </c>
      <c r="H18" s="27">
        <v>6.0</v>
      </c>
      <c r="I18" s="27">
        <v>6.0</v>
      </c>
      <c r="J18" s="27">
        <v>6.0</v>
      </c>
      <c r="K18" s="27">
        <v>4.0</v>
      </c>
      <c r="L18" s="27">
        <v>6.0</v>
      </c>
      <c r="M18" s="27">
        <v>6.0</v>
      </c>
      <c r="N18" s="28">
        <f t="shared" si="1"/>
        <v>49</v>
      </c>
      <c r="O18" s="27">
        <v>6.0</v>
      </c>
      <c r="P18" s="27">
        <v>6.0</v>
      </c>
      <c r="Q18" s="27">
        <v>6.0</v>
      </c>
      <c r="R18" s="27">
        <v>3.0</v>
      </c>
      <c r="S18" s="27">
        <v>7.0</v>
      </c>
      <c r="T18" s="27">
        <v>7.0</v>
      </c>
      <c r="U18" s="27">
        <v>4.0</v>
      </c>
      <c r="V18" s="27">
        <v>4.0</v>
      </c>
      <c r="W18" s="27">
        <v>4.0</v>
      </c>
      <c r="X18" s="28">
        <f t="shared" si="2"/>
        <v>47</v>
      </c>
      <c r="Y18" s="29">
        <f t="shared" si="6"/>
        <v>96</v>
      </c>
      <c r="Z18" s="11"/>
      <c r="AA18" s="36"/>
      <c r="AB18" s="32">
        <f t="shared" si="3"/>
        <v>16</v>
      </c>
      <c r="AC18" s="33" t="str">
        <f t="array" ref="AC18">IFERROR(INDEX($C$6:$C$80,SMALL(IF($Y$6:$Y$80=AD18,ROW($C$6:$C$80)-ROW($C$6)+1),SUM(ISNUMBER(SEARCH($AD$6:AD18,AD18))+0))),"-")</f>
        <v>Reese Connor</v>
      </c>
      <c r="AD18" s="34">
        <f t="array" ref="AD18">INDEX($Y$6:$Y$80,MATCH(SMALL($AB$6:$AB$80,13),$AB$6:$AB$80,0))</f>
        <v>95</v>
      </c>
    </row>
    <row r="19">
      <c r="A19" s="35"/>
      <c r="B19" s="25">
        <v>4.0</v>
      </c>
      <c r="C19" s="26" t="s">
        <v>32</v>
      </c>
      <c r="D19" s="18"/>
      <c r="E19" s="27">
        <v>5.0</v>
      </c>
      <c r="F19" s="27">
        <v>6.0</v>
      </c>
      <c r="G19" s="27">
        <v>4.0</v>
      </c>
      <c r="H19" s="27">
        <v>7.0</v>
      </c>
      <c r="I19" s="27">
        <v>6.0</v>
      </c>
      <c r="J19" s="27">
        <v>5.0</v>
      </c>
      <c r="K19" s="27">
        <v>3.0</v>
      </c>
      <c r="L19" s="27">
        <v>5.0</v>
      </c>
      <c r="M19" s="27">
        <v>5.0</v>
      </c>
      <c r="N19" s="28">
        <f t="shared" si="1"/>
        <v>46</v>
      </c>
      <c r="O19" s="27">
        <v>5.0</v>
      </c>
      <c r="P19" s="27">
        <v>5.0</v>
      </c>
      <c r="Q19" s="27">
        <v>6.0</v>
      </c>
      <c r="R19" s="27">
        <v>4.0</v>
      </c>
      <c r="S19" s="27">
        <v>6.0</v>
      </c>
      <c r="T19" s="27">
        <v>7.0</v>
      </c>
      <c r="U19" s="27">
        <v>5.0</v>
      </c>
      <c r="V19" s="27">
        <v>6.0</v>
      </c>
      <c r="W19" s="27">
        <v>4.0</v>
      </c>
      <c r="X19" s="28">
        <f t="shared" si="2"/>
        <v>48</v>
      </c>
      <c r="Y19" s="29">
        <f t="shared" si="6"/>
        <v>94</v>
      </c>
      <c r="Z19" s="11"/>
      <c r="AA19" s="36"/>
      <c r="AB19" s="32">
        <f t="shared" si="3"/>
        <v>11</v>
      </c>
      <c r="AC19" s="33" t="str">
        <f t="array" ref="AC19">IFERROR(INDEX($C$6:$C$80,SMALL(IF($Y$6:$Y$80=AD19,ROW($C$6:$C$80)-ROW($C$6)+1),SUM(ISNUMBER(SEARCH($AD$6:AD19,AD19))+0))),"-")</f>
        <v>Hailey Connor </v>
      </c>
      <c r="AD19" s="34">
        <f t="array" ref="AD19">INDEX($Y$6:$Y$80,MATCH(SMALL($AB$6:$AB$80,14),$AB$6:$AB$80,0))</f>
        <v>95</v>
      </c>
    </row>
    <row r="20">
      <c r="A20" s="37"/>
      <c r="B20" s="38">
        <v>5.0</v>
      </c>
      <c r="C20" s="39" t="s">
        <v>33</v>
      </c>
      <c r="D20" s="21"/>
      <c r="E20" s="40">
        <v>5.0</v>
      </c>
      <c r="F20" s="40">
        <v>6.0</v>
      </c>
      <c r="G20" s="40">
        <v>7.0</v>
      </c>
      <c r="H20" s="40">
        <v>5.0</v>
      </c>
      <c r="I20" s="40">
        <v>5.0</v>
      </c>
      <c r="J20" s="40">
        <v>6.0</v>
      </c>
      <c r="K20" s="40">
        <v>4.0</v>
      </c>
      <c r="L20" s="40">
        <v>6.0</v>
      </c>
      <c r="M20" s="40">
        <v>5.0</v>
      </c>
      <c r="N20" s="41">
        <f t="shared" si="1"/>
        <v>49</v>
      </c>
      <c r="O20" s="40">
        <v>5.0</v>
      </c>
      <c r="P20" s="40">
        <v>6.0</v>
      </c>
      <c r="Q20" s="40">
        <v>6.0</v>
      </c>
      <c r="R20" s="40">
        <v>4.0</v>
      </c>
      <c r="S20" s="40">
        <v>6.0</v>
      </c>
      <c r="T20" s="40">
        <v>6.0</v>
      </c>
      <c r="U20" s="40">
        <v>4.0</v>
      </c>
      <c r="V20" s="40">
        <v>6.0</v>
      </c>
      <c r="W20" s="40">
        <v>5.0</v>
      </c>
      <c r="X20" s="41">
        <f t="shared" si="2"/>
        <v>48</v>
      </c>
      <c r="Y20" s="42">
        <f t="shared" si="6"/>
        <v>97</v>
      </c>
      <c r="Z20" s="21"/>
      <c r="AA20" s="43"/>
      <c r="AB20" s="32">
        <f t="shared" si="3"/>
        <v>17</v>
      </c>
      <c r="AC20" s="33" t="str">
        <f t="array" ref="AC20">IFERROR(INDEX($C$6:$C$80,SMALL(IF($Y$6:$Y$80=AD20,ROW($C$6:$C$80)-ROW($C$6)+1),SUM(ISNUMBER(SEARCH($AD$6:AD20,AD20))+0))),"-")</f>
        <v>Auron Garrow</v>
      </c>
      <c r="AD20" s="34">
        <f t="array" ref="AD20">INDEX($Y$6:$Y$80,MATCH(SMALL($AB$6:$AB$80,15),$AB$6:$AB$80,0))</f>
        <v>95</v>
      </c>
    </row>
    <row r="21">
      <c r="A21" s="24" t="s">
        <v>34</v>
      </c>
      <c r="B21" s="25">
        <v>1.0</v>
      </c>
      <c r="C21" s="26" t="s">
        <v>35</v>
      </c>
      <c r="D21" s="18"/>
      <c r="E21" s="27">
        <v>6.0</v>
      </c>
      <c r="F21" s="27">
        <v>5.0</v>
      </c>
      <c r="G21" s="27">
        <v>5.0</v>
      </c>
      <c r="H21" s="27">
        <v>6.0</v>
      </c>
      <c r="I21" s="27">
        <v>5.0</v>
      </c>
      <c r="J21" s="27">
        <v>4.0</v>
      </c>
      <c r="K21" s="27">
        <v>4.0</v>
      </c>
      <c r="L21" s="27">
        <v>8.0</v>
      </c>
      <c r="M21" s="27">
        <v>6.0</v>
      </c>
      <c r="N21" s="28">
        <f t="shared" si="1"/>
        <v>49</v>
      </c>
      <c r="O21" s="27">
        <v>5.0</v>
      </c>
      <c r="P21" s="27">
        <v>6.0</v>
      </c>
      <c r="Q21" s="27">
        <v>7.0</v>
      </c>
      <c r="R21" s="27">
        <v>4.0</v>
      </c>
      <c r="S21" s="27">
        <v>5.0</v>
      </c>
      <c r="T21" s="27">
        <v>9.0</v>
      </c>
      <c r="U21" s="27">
        <v>6.0</v>
      </c>
      <c r="V21" s="27">
        <v>6.0</v>
      </c>
      <c r="W21" s="27">
        <v>4.0</v>
      </c>
      <c r="X21" s="28">
        <f t="shared" si="2"/>
        <v>52</v>
      </c>
      <c r="Y21" s="29">
        <f>SUM(N21,X21)</f>
        <v>101</v>
      </c>
      <c r="Z21" s="30">
        <f t="array" ref="Z21">IF((COUNTIF(Y21:Y25,"0"))&gt;=2,"0",IF(Y21=0,SUM(Y21:Y25),IF(Y22=0,SUM(Y21:Y25),IF(Y23=0,SUM(Y21:Y25),IF(Y24=0,SUM(Y21:Y25),IF(Y25=0,SUM(Y21:Y25),SUMPRODUCT(SMALL(Y21:Y25,{1,2,3,4}))))))))</f>
        <v>389</v>
      </c>
      <c r="AA21" s="46">
        <f>IF(N(Z21),SUMPRODUCT(1-($Z$6:$Z$76=0),--($Z$6:$Z$76&lt;Z21))+1,"")</f>
        <v>5</v>
      </c>
      <c r="AB21" s="32">
        <f t="shared" si="3"/>
        <v>19</v>
      </c>
      <c r="AC21" s="33" t="str">
        <f t="array" ref="AC21">IFERROR(INDEX($C$6:$C$80,SMALL(IF($Y$6:$Y$80=AD21,ROW($C$6:$C$80)-ROW($C$6)+1),SUM(ISNUMBER(SEARCH($AD$6:AD21,AD21))+0))),"-")</f>
        <v>Matthew Klein </v>
      </c>
      <c r="AD21" s="34">
        <f t="array" ref="AD21">INDEX($Y$6:$Y$80,MATCH(SMALL($AB$6:$AB$80,16),$AB$6:$AB$80,0))</f>
        <v>96</v>
      </c>
    </row>
    <row r="22">
      <c r="A22" s="35"/>
      <c r="B22" s="25">
        <v>2.0</v>
      </c>
      <c r="C22" s="26" t="s">
        <v>36</v>
      </c>
      <c r="D22" s="18"/>
      <c r="E22" s="27">
        <v>5.0</v>
      </c>
      <c r="F22" s="27">
        <v>5.0</v>
      </c>
      <c r="G22" s="27">
        <v>4.0</v>
      </c>
      <c r="H22" s="27">
        <v>6.0</v>
      </c>
      <c r="I22" s="27">
        <v>7.0</v>
      </c>
      <c r="J22" s="27">
        <v>5.0</v>
      </c>
      <c r="K22" s="27">
        <v>4.0</v>
      </c>
      <c r="L22" s="27">
        <v>6.0</v>
      </c>
      <c r="M22" s="27">
        <v>4.0</v>
      </c>
      <c r="N22" s="28">
        <f t="shared" si="1"/>
        <v>46</v>
      </c>
      <c r="O22" s="27">
        <v>5.0</v>
      </c>
      <c r="P22" s="27">
        <v>5.0</v>
      </c>
      <c r="Q22" s="27">
        <v>5.0</v>
      </c>
      <c r="R22" s="27">
        <v>4.0</v>
      </c>
      <c r="S22" s="27">
        <v>5.0</v>
      </c>
      <c r="T22" s="27">
        <v>7.0</v>
      </c>
      <c r="U22" s="27">
        <v>6.0</v>
      </c>
      <c r="V22" s="27">
        <v>6.0</v>
      </c>
      <c r="W22" s="27">
        <v>3.0</v>
      </c>
      <c r="X22" s="28">
        <f t="shared" si="2"/>
        <v>46</v>
      </c>
      <c r="Y22" s="29">
        <f t="shared" ref="Y22:Y25" si="7">SUM(N22+X22)</f>
        <v>92</v>
      </c>
      <c r="Z22" s="11"/>
      <c r="AA22" s="36"/>
      <c r="AB22" s="32">
        <f t="shared" si="3"/>
        <v>8</v>
      </c>
      <c r="AC22" s="33" t="str">
        <f t="array" ref="AC22">IFERROR(INDEX($C$6:$C$80,SMALL(IF($Y$6:$Y$80=AD22,ROW($C$6:$C$80)-ROW($C$6)+1),SUM(ISNUMBER(SEARCH($AD$6:AD22,AD22))+0))),"-")</f>
        <v>Jack Westfall</v>
      </c>
      <c r="AD22" s="34">
        <f t="array" ref="AD22">INDEX($Y$6:$Y$80,MATCH(SMALL($AB$6:$AB$80,17),$AB$6:$AB$80,0))</f>
        <v>97</v>
      </c>
    </row>
    <row r="23">
      <c r="A23" s="35"/>
      <c r="B23" s="25">
        <v>3.0</v>
      </c>
      <c r="C23" s="26" t="s">
        <v>37</v>
      </c>
      <c r="D23" s="18"/>
      <c r="E23" s="27">
        <v>5.0</v>
      </c>
      <c r="F23" s="27">
        <v>5.0</v>
      </c>
      <c r="G23" s="27">
        <v>5.0</v>
      </c>
      <c r="H23" s="27">
        <v>5.0</v>
      </c>
      <c r="I23" s="27">
        <v>5.0</v>
      </c>
      <c r="J23" s="27">
        <v>5.0</v>
      </c>
      <c r="K23" s="27">
        <v>4.0</v>
      </c>
      <c r="L23" s="27">
        <v>6.0</v>
      </c>
      <c r="M23" s="27">
        <v>3.0</v>
      </c>
      <c r="N23" s="28">
        <f t="shared" si="1"/>
        <v>43</v>
      </c>
      <c r="O23" s="27">
        <v>4.0</v>
      </c>
      <c r="P23" s="27">
        <v>6.0</v>
      </c>
      <c r="Q23" s="27">
        <v>8.0</v>
      </c>
      <c r="R23" s="27">
        <v>4.0</v>
      </c>
      <c r="S23" s="27">
        <v>5.0</v>
      </c>
      <c r="T23" s="27">
        <v>6.0</v>
      </c>
      <c r="U23" s="27">
        <v>6.0</v>
      </c>
      <c r="V23" s="27">
        <v>6.0</v>
      </c>
      <c r="W23" s="27">
        <v>7.0</v>
      </c>
      <c r="X23" s="28">
        <f t="shared" si="2"/>
        <v>52</v>
      </c>
      <c r="Y23" s="29">
        <f t="shared" si="7"/>
        <v>95</v>
      </c>
      <c r="Z23" s="11"/>
      <c r="AA23" s="36"/>
      <c r="AB23" s="32">
        <f t="shared" si="3"/>
        <v>13</v>
      </c>
      <c r="AC23" s="33" t="str">
        <f t="array" ref="AC23">IFERROR(INDEX($C$6:$C$80,SMALL(IF($Y$6:$Y$80=AD23,ROW($C$6:$C$80)-ROW($C$6)+1),SUM(ISNUMBER(SEARCH($AD$6:AD23,AD23))+0))),"-")</f>
        <v>Logan Koskie </v>
      </c>
      <c r="AD23" s="34">
        <f t="array" ref="AD23">INDEX($Y$6:$Y$80,MATCH(SMALL($AB$6:$AB$80,18),$AB$6:$AB$80,0))</f>
        <v>99</v>
      </c>
    </row>
    <row r="24">
      <c r="A24" s="35"/>
      <c r="B24" s="25">
        <v>4.0</v>
      </c>
      <c r="C24" s="26" t="s">
        <v>38</v>
      </c>
      <c r="D24" s="18"/>
      <c r="E24" s="27">
        <v>6.0</v>
      </c>
      <c r="F24" s="27">
        <v>7.0</v>
      </c>
      <c r="G24" s="27">
        <v>5.0</v>
      </c>
      <c r="H24" s="27">
        <v>6.0</v>
      </c>
      <c r="I24" s="27">
        <v>6.0</v>
      </c>
      <c r="J24" s="27">
        <v>5.0</v>
      </c>
      <c r="K24" s="27">
        <v>5.0</v>
      </c>
      <c r="L24" s="27">
        <v>5.0</v>
      </c>
      <c r="M24" s="27">
        <v>6.0</v>
      </c>
      <c r="N24" s="28">
        <f t="shared" si="1"/>
        <v>51</v>
      </c>
      <c r="O24" s="27">
        <v>6.0</v>
      </c>
      <c r="P24" s="27">
        <v>6.0</v>
      </c>
      <c r="Q24" s="27">
        <v>6.0</v>
      </c>
      <c r="R24" s="27">
        <v>4.0</v>
      </c>
      <c r="S24" s="27">
        <v>6.0</v>
      </c>
      <c r="T24" s="27">
        <v>6.0</v>
      </c>
      <c r="U24" s="27">
        <v>6.0</v>
      </c>
      <c r="V24" s="27">
        <v>6.0</v>
      </c>
      <c r="W24" s="27">
        <v>4.0</v>
      </c>
      <c r="X24" s="28">
        <f t="shared" si="2"/>
        <v>50</v>
      </c>
      <c r="Y24" s="29">
        <f t="shared" si="7"/>
        <v>101</v>
      </c>
      <c r="Z24" s="11"/>
      <c r="AA24" s="36"/>
      <c r="AB24" s="32">
        <f t="shared" si="3"/>
        <v>19</v>
      </c>
      <c r="AC24" s="33" t="str">
        <f t="array" ref="AC24">IFERROR(INDEX($C$6:$C$80,SMALL(IF($Y$6:$Y$80=AD24,ROW($C$6:$C$80)-ROW($C$6)+1),SUM(ISNUMBER(SEARCH($AD$6:AD24,AD24))+0))),"-")</f>
        <v>Addie Seiler </v>
      </c>
      <c r="AD24" s="34">
        <f t="array" ref="AD24">INDEX($Y$6:$Y$80,MATCH(SMALL($AB$6:$AB$80,19),$AB$6:$AB$80,0))</f>
        <v>101</v>
      </c>
    </row>
    <row r="25">
      <c r="A25" s="37"/>
      <c r="B25" s="38">
        <v>5.0</v>
      </c>
      <c r="C25" s="39" t="s">
        <v>39</v>
      </c>
      <c r="D25" s="21"/>
      <c r="E25" s="40">
        <v>5.0</v>
      </c>
      <c r="F25" s="40">
        <v>5.0</v>
      </c>
      <c r="G25" s="40">
        <v>4.0</v>
      </c>
      <c r="H25" s="40">
        <v>6.0</v>
      </c>
      <c r="I25" s="40">
        <v>5.0</v>
      </c>
      <c r="J25" s="40">
        <v>7.0</v>
      </c>
      <c r="K25" s="40">
        <v>5.0</v>
      </c>
      <c r="L25" s="40">
        <v>6.0</v>
      </c>
      <c r="M25" s="40">
        <v>5.0</v>
      </c>
      <c r="N25" s="41">
        <f t="shared" si="1"/>
        <v>48</v>
      </c>
      <c r="O25" s="40">
        <v>5.0</v>
      </c>
      <c r="P25" s="40">
        <v>10.0</v>
      </c>
      <c r="Q25" s="40">
        <v>8.0</v>
      </c>
      <c r="R25" s="40">
        <v>7.0</v>
      </c>
      <c r="S25" s="40">
        <v>7.0</v>
      </c>
      <c r="T25" s="40">
        <v>8.0</v>
      </c>
      <c r="U25" s="40">
        <v>6.0</v>
      </c>
      <c r="V25" s="40">
        <v>8.0</v>
      </c>
      <c r="W25" s="40">
        <v>4.0</v>
      </c>
      <c r="X25" s="41">
        <f t="shared" si="2"/>
        <v>63</v>
      </c>
      <c r="Y25" s="42">
        <f t="shared" si="7"/>
        <v>111</v>
      </c>
      <c r="Z25" s="21"/>
      <c r="AA25" s="43"/>
      <c r="AB25" s="32">
        <f t="shared" si="3"/>
        <v>25</v>
      </c>
      <c r="AC25" s="33" t="str">
        <f t="array" ref="AC25">IFERROR(INDEX($C$6:$C$80,SMALL(IF($Y$6:$Y$80=AD25,ROW($C$6:$C$80)-ROW($C$6)+1),SUM(ISNUMBER(SEARCH($AD$6:AD25,AD25))+0))),"-")</f>
        <v>Jaxon Keepers</v>
      </c>
      <c r="AD25" s="34">
        <f t="array" ref="AD25">INDEX($Y$6:$Y$80,MATCH(SMALL($AB$6:$AB$80,20),$AB$6:$AB$80,0))</f>
        <v>101</v>
      </c>
    </row>
    <row r="26">
      <c r="A26" s="24" t="s">
        <v>40</v>
      </c>
      <c r="B26" s="25">
        <v>1.0</v>
      </c>
      <c r="C26" s="47" t="s">
        <v>41</v>
      </c>
      <c r="D26" s="18"/>
      <c r="E26" s="27">
        <v>9.0</v>
      </c>
      <c r="F26" s="27">
        <v>7.0</v>
      </c>
      <c r="G26" s="27">
        <v>5.0</v>
      </c>
      <c r="H26" s="27">
        <v>7.0</v>
      </c>
      <c r="I26" s="27">
        <v>5.0</v>
      </c>
      <c r="J26" s="27">
        <v>7.0</v>
      </c>
      <c r="K26" s="27">
        <v>7.0</v>
      </c>
      <c r="L26" s="27">
        <v>8.0</v>
      </c>
      <c r="M26" s="27">
        <v>6.0</v>
      </c>
      <c r="N26" s="28">
        <f t="shared" si="1"/>
        <v>61</v>
      </c>
      <c r="O26" s="27">
        <v>6.0</v>
      </c>
      <c r="P26" s="27">
        <v>8.0</v>
      </c>
      <c r="Q26" s="27">
        <v>8.0</v>
      </c>
      <c r="R26" s="27">
        <v>5.0</v>
      </c>
      <c r="S26" s="27">
        <v>7.0</v>
      </c>
      <c r="T26" s="27">
        <v>8.0</v>
      </c>
      <c r="U26" s="27">
        <v>6.0</v>
      </c>
      <c r="V26" s="27">
        <v>6.0</v>
      </c>
      <c r="W26" s="27">
        <v>7.0</v>
      </c>
      <c r="X26" s="28">
        <f t="shared" si="2"/>
        <v>61</v>
      </c>
      <c r="Y26" s="29">
        <f>SUM(N26,X26)</f>
        <v>122</v>
      </c>
      <c r="Z26" s="30">
        <f t="array" ref="Z26">IF((COUNTIF(Y26:Y30,"0"))&gt;=2,"0",IF(Y26=0,SUM(Y26:Y30),IF(Y27=0,SUM(Y26:Y30),IF(Y28=0,SUM(Y26:Y30),IF(Y29=0,SUM(Y26:Y30),IF(Y30=0,SUM(Y26:Y30),SUMPRODUCT(SMALL(Y26:Y30,{1,2,3,4}))))))))</f>
        <v>368</v>
      </c>
      <c r="AA26" s="46">
        <f>IF(N(Z26),SUMPRODUCT(1-($Z$6:$Z$76=0),--($Z$6:$Z$76&lt;Z26))+1,"")</f>
        <v>2</v>
      </c>
      <c r="AB26" s="48">
        <f t="shared" si="3"/>
        <v>26</v>
      </c>
      <c r="AC26" s="49"/>
      <c r="AD26" s="50"/>
    </row>
    <row r="27">
      <c r="A27" s="35"/>
      <c r="B27" s="25">
        <v>2.0</v>
      </c>
      <c r="C27" s="26" t="s">
        <v>42</v>
      </c>
      <c r="D27" s="18"/>
      <c r="E27" s="27">
        <v>5.0</v>
      </c>
      <c r="F27" s="27">
        <v>4.0</v>
      </c>
      <c r="G27" s="27">
        <v>4.0</v>
      </c>
      <c r="H27" s="27">
        <v>5.0</v>
      </c>
      <c r="I27" s="27">
        <v>6.0</v>
      </c>
      <c r="J27" s="27">
        <v>5.0</v>
      </c>
      <c r="K27" s="27">
        <v>3.0</v>
      </c>
      <c r="L27" s="27">
        <v>4.0</v>
      </c>
      <c r="M27" s="27">
        <v>6.0</v>
      </c>
      <c r="N27" s="28">
        <f t="shared" si="1"/>
        <v>42</v>
      </c>
      <c r="O27" s="27">
        <v>5.0</v>
      </c>
      <c r="P27" s="27">
        <v>4.0</v>
      </c>
      <c r="Q27" s="27">
        <v>5.0</v>
      </c>
      <c r="R27" s="27">
        <v>5.0</v>
      </c>
      <c r="S27" s="27">
        <v>5.0</v>
      </c>
      <c r="T27" s="27">
        <v>6.0</v>
      </c>
      <c r="U27" s="27">
        <v>5.0</v>
      </c>
      <c r="V27" s="27">
        <v>6.0</v>
      </c>
      <c r="W27" s="27">
        <v>4.0</v>
      </c>
      <c r="X27" s="28">
        <f t="shared" si="2"/>
        <v>45</v>
      </c>
      <c r="Y27" s="29">
        <f t="shared" ref="Y27:Y30" si="8">SUM(N27+X27)</f>
        <v>87</v>
      </c>
      <c r="Z27" s="11"/>
      <c r="AA27" s="36"/>
      <c r="AB27" s="48">
        <f t="shared" si="3"/>
        <v>3</v>
      </c>
      <c r="AC27" s="49"/>
      <c r="AD27" s="50"/>
    </row>
    <row r="28">
      <c r="A28" s="35"/>
      <c r="B28" s="25">
        <v>3.0</v>
      </c>
      <c r="C28" s="26" t="s">
        <v>43</v>
      </c>
      <c r="D28" s="18"/>
      <c r="E28" s="27">
        <v>4.0</v>
      </c>
      <c r="F28" s="27">
        <v>4.0</v>
      </c>
      <c r="G28" s="27">
        <v>3.0</v>
      </c>
      <c r="H28" s="27">
        <v>6.0</v>
      </c>
      <c r="I28" s="27">
        <v>5.0</v>
      </c>
      <c r="J28" s="27">
        <v>5.0</v>
      </c>
      <c r="K28" s="27">
        <v>4.0</v>
      </c>
      <c r="L28" s="27">
        <v>5.0</v>
      </c>
      <c r="M28" s="27">
        <v>5.0</v>
      </c>
      <c r="N28" s="28">
        <f t="shared" si="1"/>
        <v>41</v>
      </c>
      <c r="O28" s="27">
        <v>4.0</v>
      </c>
      <c r="P28" s="27">
        <v>7.0</v>
      </c>
      <c r="Q28" s="27">
        <v>6.0</v>
      </c>
      <c r="R28" s="27">
        <v>2.0</v>
      </c>
      <c r="S28" s="27">
        <v>5.0</v>
      </c>
      <c r="T28" s="27">
        <v>8.0</v>
      </c>
      <c r="U28" s="27">
        <v>5.0</v>
      </c>
      <c r="V28" s="27">
        <v>6.0</v>
      </c>
      <c r="W28" s="27">
        <v>4.0</v>
      </c>
      <c r="X28" s="28">
        <f t="shared" si="2"/>
        <v>47</v>
      </c>
      <c r="Y28" s="29">
        <f t="shared" si="8"/>
        <v>88</v>
      </c>
      <c r="Z28" s="11"/>
      <c r="AA28" s="36"/>
      <c r="AB28" s="48">
        <f t="shared" si="3"/>
        <v>4</v>
      </c>
      <c r="AC28" s="49"/>
      <c r="AD28" s="50"/>
    </row>
    <row r="29">
      <c r="A29" s="35"/>
      <c r="B29" s="25">
        <v>4.0</v>
      </c>
      <c r="C29" s="26" t="s">
        <v>44</v>
      </c>
      <c r="D29" s="18"/>
      <c r="E29" s="27">
        <v>4.0</v>
      </c>
      <c r="F29" s="27">
        <v>6.0</v>
      </c>
      <c r="G29" s="27">
        <v>3.0</v>
      </c>
      <c r="H29" s="27">
        <v>5.0</v>
      </c>
      <c r="I29" s="27">
        <v>6.0</v>
      </c>
      <c r="J29" s="27">
        <v>6.0</v>
      </c>
      <c r="K29" s="27">
        <v>6.0</v>
      </c>
      <c r="L29" s="27">
        <v>6.0</v>
      </c>
      <c r="M29" s="27">
        <v>4.0</v>
      </c>
      <c r="N29" s="28">
        <f t="shared" si="1"/>
        <v>46</v>
      </c>
      <c r="O29" s="27">
        <v>6.0</v>
      </c>
      <c r="P29" s="27">
        <v>5.0</v>
      </c>
      <c r="Q29" s="27">
        <v>6.0</v>
      </c>
      <c r="R29" s="27">
        <v>3.0</v>
      </c>
      <c r="S29" s="27">
        <v>5.0</v>
      </c>
      <c r="T29" s="27">
        <v>7.0</v>
      </c>
      <c r="U29" s="27">
        <v>6.0</v>
      </c>
      <c r="V29" s="27">
        <v>6.0</v>
      </c>
      <c r="W29" s="27">
        <v>4.0</v>
      </c>
      <c r="X29" s="28">
        <f t="shared" si="2"/>
        <v>48</v>
      </c>
      <c r="Y29" s="29">
        <f t="shared" si="8"/>
        <v>94</v>
      </c>
      <c r="Z29" s="11"/>
      <c r="AA29" s="36"/>
      <c r="AB29" s="48">
        <f t="shared" si="3"/>
        <v>11</v>
      </c>
      <c r="AC29" s="49"/>
      <c r="AD29" s="50"/>
    </row>
    <row r="30">
      <c r="A30" s="37"/>
      <c r="B30" s="38">
        <v>5.0</v>
      </c>
      <c r="C30" s="39" t="s">
        <v>45</v>
      </c>
      <c r="D30" s="21"/>
      <c r="E30" s="40">
        <v>5.0</v>
      </c>
      <c r="F30" s="40">
        <v>5.0</v>
      </c>
      <c r="G30" s="40">
        <v>4.0</v>
      </c>
      <c r="H30" s="40">
        <v>5.0</v>
      </c>
      <c r="I30" s="40">
        <v>5.0</v>
      </c>
      <c r="J30" s="40">
        <v>6.0</v>
      </c>
      <c r="K30" s="40">
        <v>5.0</v>
      </c>
      <c r="L30" s="40">
        <v>6.0</v>
      </c>
      <c r="M30" s="40">
        <v>4.0</v>
      </c>
      <c r="N30" s="41">
        <f t="shared" si="1"/>
        <v>45</v>
      </c>
      <c r="O30" s="40">
        <v>4.0</v>
      </c>
      <c r="P30" s="40">
        <v>8.0</v>
      </c>
      <c r="Q30" s="40">
        <v>8.0</v>
      </c>
      <c r="R30" s="40">
        <v>5.0</v>
      </c>
      <c r="S30" s="40">
        <v>4.0</v>
      </c>
      <c r="T30" s="40">
        <v>8.0</v>
      </c>
      <c r="U30" s="40">
        <v>6.0</v>
      </c>
      <c r="V30" s="40">
        <v>7.0</v>
      </c>
      <c r="W30" s="40">
        <v>4.0</v>
      </c>
      <c r="X30" s="28">
        <f t="shared" si="2"/>
        <v>54</v>
      </c>
      <c r="Y30" s="42">
        <f t="shared" si="8"/>
        <v>99</v>
      </c>
      <c r="Z30" s="21"/>
      <c r="AA30" s="43"/>
      <c r="AB30" s="48">
        <f t="shared" si="3"/>
        <v>18</v>
      </c>
      <c r="AC30" s="49"/>
      <c r="AD30" s="50"/>
    </row>
    <row r="31">
      <c r="A31" s="24" t="s">
        <v>46</v>
      </c>
      <c r="B31" s="25">
        <v>1.0</v>
      </c>
      <c r="C31" s="26" t="s">
        <v>47</v>
      </c>
      <c r="D31" s="18"/>
      <c r="E31" s="27">
        <v>5.0</v>
      </c>
      <c r="F31" s="27">
        <v>5.0</v>
      </c>
      <c r="G31" s="27">
        <v>6.0</v>
      </c>
      <c r="H31" s="27">
        <v>7.0</v>
      </c>
      <c r="I31" s="27">
        <v>6.0</v>
      </c>
      <c r="J31" s="27">
        <v>6.0</v>
      </c>
      <c r="K31" s="27">
        <v>5.0</v>
      </c>
      <c r="L31" s="27">
        <v>7.0</v>
      </c>
      <c r="M31" s="27">
        <v>6.0</v>
      </c>
      <c r="N31" s="28">
        <f t="shared" si="1"/>
        <v>53</v>
      </c>
      <c r="O31" s="27">
        <v>6.0</v>
      </c>
      <c r="P31" s="27">
        <v>6.0</v>
      </c>
      <c r="Q31" s="27">
        <v>7.0</v>
      </c>
      <c r="R31" s="27">
        <v>3.0</v>
      </c>
      <c r="S31" s="27">
        <v>6.0</v>
      </c>
      <c r="T31" s="27">
        <v>8.0</v>
      </c>
      <c r="U31" s="27">
        <v>4.0</v>
      </c>
      <c r="V31" s="27">
        <v>5.0</v>
      </c>
      <c r="W31" s="27">
        <v>3.0</v>
      </c>
      <c r="X31" s="28">
        <f t="shared" si="2"/>
        <v>48</v>
      </c>
      <c r="Y31" s="29">
        <f>SUM(N31,X31)</f>
        <v>101</v>
      </c>
      <c r="Z31" s="30" t="str">
        <f t="array" ref="Z31">IF((COUNTIF(Y31:Y35,"0"))&gt;=2,"0",IF(Y31=0,SUM(Y31:Y35),IF(Y32=0,SUM(Y31:Y35),IF(Y33=0,SUM(Y31:Y35),IF(Y34=0,SUM(Y31:Y35),IF(Y35=0,SUM(Y31:Y35),SUMPRODUCT(SMALL(Y31:Y35,{1,2,3,4}))))))))</f>
        <v>0</v>
      </c>
      <c r="AA31" s="46" t="str">
        <f>IF(N(Z31),SUMPRODUCT(1-($Z$6:$Z$76=0),--($Z$6:$Z$76&lt;Z31))+1,"")</f>
        <v/>
      </c>
      <c r="AB31" s="48">
        <f t="shared" si="3"/>
        <v>19</v>
      </c>
      <c r="AC31" s="49"/>
      <c r="AD31" s="50"/>
    </row>
    <row r="32">
      <c r="A32" s="35"/>
      <c r="B32" s="25">
        <v>2.0</v>
      </c>
      <c r="C32" s="26" t="s">
        <v>48</v>
      </c>
      <c r="D32" s="18"/>
      <c r="E32" s="27"/>
      <c r="F32" s="27"/>
      <c r="G32" s="27"/>
      <c r="H32" s="27"/>
      <c r="I32" s="27"/>
      <c r="J32" s="27"/>
      <c r="K32" s="27"/>
      <c r="L32" s="27"/>
      <c r="M32" s="27"/>
      <c r="N32" s="28">
        <f t="shared" si="1"/>
        <v>0</v>
      </c>
      <c r="O32" s="27"/>
      <c r="P32" s="27"/>
      <c r="Q32" s="27"/>
      <c r="R32" s="27"/>
      <c r="S32" s="27"/>
      <c r="T32" s="27"/>
      <c r="U32" s="27"/>
      <c r="V32" s="27"/>
      <c r="W32" s="27"/>
      <c r="X32" s="28">
        <f t="shared" si="2"/>
        <v>0</v>
      </c>
      <c r="Y32" s="29">
        <f t="shared" ref="Y32:Y35" si="9">SUM(N32+X32)</f>
        <v>0</v>
      </c>
      <c r="Z32" s="11"/>
      <c r="AA32" s="36"/>
      <c r="AB32" s="48" t="str">
        <f t="shared" si="3"/>
        <v/>
      </c>
      <c r="AC32" s="49"/>
      <c r="AD32" s="50"/>
    </row>
    <row r="33">
      <c r="A33" s="35"/>
      <c r="B33" s="25">
        <v>3.0</v>
      </c>
      <c r="C33" s="26" t="s">
        <v>49</v>
      </c>
      <c r="D33" s="18"/>
      <c r="E33" s="27"/>
      <c r="F33" s="27"/>
      <c r="G33" s="27"/>
      <c r="H33" s="27"/>
      <c r="I33" s="27"/>
      <c r="J33" s="27"/>
      <c r="K33" s="27"/>
      <c r="L33" s="27"/>
      <c r="M33" s="27"/>
      <c r="N33" s="28">
        <f t="shared" si="1"/>
        <v>0</v>
      </c>
      <c r="O33" s="27"/>
      <c r="P33" s="27"/>
      <c r="Q33" s="27"/>
      <c r="R33" s="27"/>
      <c r="S33" s="27"/>
      <c r="T33" s="27"/>
      <c r="U33" s="27"/>
      <c r="V33" s="27"/>
      <c r="W33" s="27"/>
      <c r="X33" s="28">
        <f t="shared" si="2"/>
        <v>0</v>
      </c>
      <c r="Y33" s="29">
        <f t="shared" si="9"/>
        <v>0</v>
      </c>
      <c r="Z33" s="11"/>
      <c r="AA33" s="36"/>
      <c r="AB33" s="48" t="str">
        <f t="shared" si="3"/>
        <v/>
      </c>
      <c r="AC33" s="50"/>
      <c r="AD33" s="50"/>
    </row>
    <row r="34">
      <c r="A34" s="35"/>
      <c r="B34" s="25">
        <v>4.0</v>
      </c>
      <c r="C34" s="26" t="s">
        <v>50</v>
      </c>
      <c r="D34" s="18"/>
      <c r="E34" s="27">
        <v>6.0</v>
      </c>
      <c r="F34" s="27">
        <v>6.0</v>
      </c>
      <c r="G34" s="27">
        <v>6.0</v>
      </c>
      <c r="H34" s="27">
        <v>9.0</v>
      </c>
      <c r="I34" s="27">
        <v>8.0</v>
      </c>
      <c r="J34" s="27">
        <v>5.0</v>
      </c>
      <c r="K34" s="27">
        <v>7.0</v>
      </c>
      <c r="L34" s="27">
        <v>10.0</v>
      </c>
      <c r="M34" s="27">
        <v>6.0</v>
      </c>
      <c r="N34" s="28">
        <f t="shared" si="1"/>
        <v>63</v>
      </c>
      <c r="O34" s="27">
        <v>10.0</v>
      </c>
      <c r="P34" s="27">
        <v>10.0</v>
      </c>
      <c r="Q34" s="27">
        <v>10.0</v>
      </c>
      <c r="R34" s="27">
        <v>6.0</v>
      </c>
      <c r="S34" s="27">
        <v>6.0</v>
      </c>
      <c r="T34" s="27">
        <v>8.0</v>
      </c>
      <c r="U34" s="27">
        <v>9.0</v>
      </c>
      <c r="V34" s="27">
        <v>9.0</v>
      </c>
      <c r="W34" s="27">
        <v>3.0</v>
      </c>
      <c r="X34" s="28">
        <f t="shared" si="2"/>
        <v>71</v>
      </c>
      <c r="Y34" s="29">
        <f t="shared" si="9"/>
        <v>134</v>
      </c>
      <c r="Z34" s="11"/>
      <c r="AA34" s="36"/>
      <c r="AB34" s="48">
        <f t="shared" si="3"/>
        <v>27</v>
      </c>
      <c r="AC34" s="50"/>
      <c r="AD34" s="50"/>
    </row>
    <row r="35">
      <c r="A35" s="37"/>
      <c r="B35" s="38">
        <v>5.0</v>
      </c>
      <c r="C35" s="51" t="s">
        <v>51</v>
      </c>
      <c r="D35" s="21"/>
      <c r="E35" s="52">
        <v>6.0</v>
      </c>
      <c r="F35" s="52">
        <v>8.0</v>
      </c>
      <c r="G35" s="52">
        <v>6.0</v>
      </c>
      <c r="H35" s="52">
        <v>8.0</v>
      </c>
      <c r="I35" s="52">
        <v>6.0</v>
      </c>
      <c r="J35" s="52">
        <v>10.0</v>
      </c>
      <c r="K35" s="52">
        <v>5.0</v>
      </c>
      <c r="L35" s="52">
        <v>10.0</v>
      </c>
      <c r="M35" s="52">
        <v>6.0</v>
      </c>
      <c r="N35" s="41">
        <f t="shared" si="1"/>
        <v>65</v>
      </c>
      <c r="O35" s="52">
        <v>10.0</v>
      </c>
      <c r="P35" s="52">
        <v>9.0</v>
      </c>
      <c r="Q35" s="52">
        <v>7.0</v>
      </c>
      <c r="R35" s="52">
        <v>10.0</v>
      </c>
      <c r="S35" s="52">
        <v>10.0</v>
      </c>
      <c r="T35" s="52">
        <v>10.0</v>
      </c>
      <c r="U35" s="52">
        <v>7.0</v>
      </c>
      <c r="V35" s="52">
        <v>10.0</v>
      </c>
      <c r="W35" s="52">
        <v>6.0</v>
      </c>
      <c r="X35" s="41">
        <f t="shared" si="2"/>
        <v>79</v>
      </c>
      <c r="Y35" s="42">
        <f t="shared" si="9"/>
        <v>144</v>
      </c>
      <c r="Z35" s="21"/>
      <c r="AA35" s="43"/>
      <c r="AB35" s="48">
        <f t="shared" si="3"/>
        <v>28</v>
      </c>
      <c r="AC35" s="50"/>
      <c r="AD35" s="50"/>
    </row>
  </sheetData>
  <mergeCells count="57">
    <mergeCell ref="C16:D16"/>
    <mergeCell ref="C17:D17"/>
    <mergeCell ref="C18:D18"/>
    <mergeCell ref="C19:D19"/>
    <mergeCell ref="C20:D20"/>
    <mergeCell ref="C21:D21"/>
    <mergeCell ref="C22:D22"/>
    <mergeCell ref="A26:A30"/>
    <mergeCell ref="A31:A35"/>
    <mergeCell ref="C31:D31"/>
    <mergeCell ref="C32:D32"/>
    <mergeCell ref="C33:D33"/>
    <mergeCell ref="C34:D34"/>
    <mergeCell ref="C35:D35"/>
    <mergeCell ref="C23:D23"/>
    <mergeCell ref="C24:D24"/>
    <mergeCell ref="C26:D26"/>
    <mergeCell ref="C27:D27"/>
    <mergeCell ref="C28:D28"/>
    <mergeCell ref="C29:D29"/>
    <mergeCell ref="C30:D30"/>
    <mergeCell ref="Z4:Z5"/>
    <mergeCell ref="AA4:AA5"/>
    <mergeCell ref="Z6:Z10"/>
    <mergeCell ref="AA6:AA10"/>
    <mergeCell ref="Z11:Z15"/>
    <mergeCell ref="AA11:AA15"/>
    <mergeCell ref="Z16:Z20"/>
    <mergeCell ref="AA16:AA20"/>
    <mergeCell ref="AA21:AA25"/>
    <mergeCell ref="B4:C5"/>
    <mergeCell ref="C6:D6"/>
    <mergeCell ref="C7:D7"/>
    <mergeCell ref="C8:D8"/>
    <mergeCell ref="B1:C1"/>
    <mergeCell ref="D1:AA3"/>
    <mergeCell ref="B2:C2"/>
    <mergeCell ref="B3:C3"/>
    <mergeCell ref="A4:A5"/>
    <mergeCell ref="Y4:Y5"/>
    <mergeCell ref="A6:A10"/>
    <mergeCell ref="A11:A15"/>
    <mergeCell ref="A16:A20"/>
    <mergeCell ref="A21:A25"/>
    <mergeCell ref="C9:D9"/>
    <mergeCell ref="C10:D10"/>
    <mergeCell ref="C11:D11"/>
    <mergeCell ref="C12:D12"/>
    <mergeCell ref="C13:D13"/>
    <mergeCell ref="C14:D14"/>
    <mergeCell ref="C15:D15"/>
    <mergeCell ref="C25:D25"/>
    <mergeCell ref="Z21:Z25"/>
    <mergeCell ref="Z26:Z30"/>
    <mergeCell ref="Z31:Z35"/>
    <mergeCell ref="AA26:AA30"/>
    <mergeCell ref="AA31:AA3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