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2435" activeTab="2"/>
  </bookViews>
  <sheets>
    <sheet name="Overall" sheetId="1" r:id="rId1"/>
    <sheet name="Ranked Day 1" sheetId="2" r:id="rId2"/>
    <sheet name="Ranked" sheetId="3" r:id="rId3"/>
    <sheet name="Saturday Tee Assign" sheetId="4" r:id="rId4"/>
    <sheet name="Sheet3" sheetId="5" r:id="rId5"/>
    <sheet name="Sheet1" sheetId="6" r:id="rId6"/>
    <sheet name="Sheet2" sheetId="7" r:id="rId7"/>
    <sheet name="Sheet4" sheetId="8" r:id="rId8"/>
  </sheets>
  <definedNames>
    <definedName name="_xlnm.Print_Area" localSheetId="0">'Overall'!$A:$K</definedName>
  </definedNames>
  <calcPr fullCalcOnLoad="1"/>
</workbook>
</file>

<file path=xl/sharedStrings.xml><?xml version="1.0" encoding="utf-8"?>
<sst xmlns="http://schemas.openxmlformats.org/spreadsheetml/2006/main" count="940" uniqueCount="197">
  <si>
    <t>ASHLAND</t>
  </si>
  <si>
    <t>BALDWIN-WOODVILLE</t>
  </si>
  <si>
    <t>UNITY</t>
  </si>
  <si>
    <t>DAY 1</t>
  </si>
  <si>
    <t>TOTAL</t>
  </si>
  <si>
    <t>#</t>
  </si>
  <si>
    <t>out</t>
  </si>
  <si>
    <t>in</t>
  </si>
  <si>
    <t>tot</t>
  </si>
  <si>
    <t>School/Player/Year</t>
  </si>
  <si>
    <t>School-Player (Year)</t>
  </si>
  <si>
    <t>Rank</t>
  </si>
  <si>
    <t>Bounce-back</t>
  </si>
  <si>
    <t>Par</t>
  </si>
  <si>
    <t>BB/Par</t>
  </si>
  <si>
    <t>Birdie</t>
  </si>
  <si>
    <t>Team Over Par on Hole</t>
  </si>
  <si>
    <t>Par 3s:  Ave Over Par</t>
  </si>
  <si>
    <t>Par 4s:  Ave Over Par</t>
  </si>
  <si>
    <t>Par 5s:  Ave Over Par</t>
  </si>
  <si>
    <t>Start Hole</t>
  </si>
  <si>
    <t>EAU CLAIRE NORTH</t>
  </si>
  <si>
    <t>CHIPPEWA FALLS</t>
  </si>
  <si>
    <t>RICE LAKE</t>
  </si>
  <si>
    <t>SUPERIOR</t>
  </si>
  <si>
    <t>Out</t>
  </si>
  <si>
    <t>In</t>
  </si>
  <si>
    <t>Day 1</t>
  </si>
  <si>
    <t>Day 2</t>
  </si>
  <si>
    <t>Total</t>
  </si>
  <si>
    <t>BARRON</t>
  </si>
  <si>
    <t>BLOOMER</t>
  </si>
  <si>
    <t>CUMBERLAND</t>
  </si>
  <si>
    <t>HAYWARD</t>
  </si>
  <si>
    <t>LADYSMITH</t>
  </si>
  <si>
    <t>MENOMONIE</t>
  </si>
  <si>
    <t>NEW RICHMOND</t>
  </si>
  <si>
    <t>NORTHWESTERN</t>
  </si>
  <si>
    <t>VIRGINIA</t>
  </si>
  <si>
    <t>CHETEK-WEYERHAEUSER</t>
  </si>
  <si>
    <t>A</t>
  </si>
  <si>
    <t>B</t>
  </si>
  <si>
    <t>FRI.</t>
  </si>
  <si>
    <t>SCORE</t>
  </si>
  <si>
    <t>DULUTH MARSHALL</t>
  </si>
  <si>
    <t>LAKELAND</t>
  </si>
  <si>
    <t>SPOONER</t>
  </si>
  <si>
    <t>ECN-Logan Comte</t>
  </si>
  <si>
    <t>AS-Terell Bolz</t>
  </si>
  <si>
    <t>EAU CLAIRE MEMORIAL</t>
  </si>
  <si>
    <t>ME-Marcus Thatcher</t>
  </si>
  <si>
    <t>WD</t>
  </si>
  <si>
    <t>AMERY</t>
  </si>
  <si>
    <t>OSCEOLA</t>
  </si>
  <si>
    <t>LUCK</t>
  </si>
  <si>
    <t>AM-David Olson</t>
  </si>
  <si>
    <t>AM-James Lindquist</t>
  </si>
  <si>
    <t>AS-Gavin Douglas</t>
  </si>
  <si>
    <t>AS-Jordyn Grande</t>
  </si>
  <si>
    <t>BW-Jason Aune</t>
  </si>
  <si>
    <t>BW-John Wilhelm</t>
  </si>
  <si>
    <t>BL-Masen Miller</t>
  </si>
  <si>
    <t>BL-Aaron Price</t>
  </si>
  <si>
    <t>CF-Chase Hoople</t>
  </si>
  <si>
    <t>DM-Royce Pichetti</t>
  </si>
  <si>
    <t>ECM-Chase Rauckman</t>
  </si>
  <si>
    <t>ECM-Matt Fladten</t>
  </si>
  <si>
    <t>ECM-Will Nordlund</t>
  </si>
  <si>
    <t>ECN-Matt Tolan</t>
  </si>
  <si>
    <t>ECN-John Haselwander</t>
  </si>
  <si>
    <t>HA-Mike McDonald</t>
  </si>
  <si>
    <t>HA-Max Disher</t>
  </si>
  <si>
    <t>HA-Eli Robbins</t>
  </si>
  <si>
    <t>LU-Austin Rowe</t>
  </si>
  <si>
    <t>ME-Sam Mason</t>
  </si>
  <si>
    <t>ME-Nolan Smith</t>
  </si>
  <si>
    <t>ME-Noah Sobota</t>
  </si>
  <si>
    <t>NR-Thomas McKinney</t>
  </si>
  <si>
    <t>NW-Matt Lindsay</t>
  </si>
  <si>
    <t>NW-Mike Lindsay</t>
  </si>
  <si>
    <t>OS-Alex Wolfe</t>
  </si>
  <si>
    <t>OS-Tommy Cronick</t>
  </si>
  <si>
    <t>SP-Blake Larson</t>
  </si>
  <si>
    <t>SP-Dawson Patrick</t>
  </si>
  <si>
    <t>DM-Joe Liberty</t>
  </si>
  <si>
    <t>RL-Ben Resnick</t>
  </si>
  <si>
    <t>NW-Kade Bartelt</t>
  </si>
  <si>
    <t xml:space="preserve"> </t>
  </si>
  <si>
    <t>BL-Noah Price</t>
  </si>
  <si>
    <t>BL-Colin Berseth</t>
  </si>
  <si>
    <t>BL-Andrew Zimmer</t>
  </si>
  <si>
    <t>HA-Simon Terry</t>
  </si>
  <si>
    <t>AS-Scott Gregor</t>
  </si>
  <si>
    <t>AS-Brandon Hudson</t>
  </si>
  <si>
    <t>BW-Austin Buhr</t>
  </si>
  <si>
    <t>BW-Noah Lindus</t>
  </si>
  <si>
    <t>BW-Trey Rasmuson</t>
  </si>
  <si>
    <t>CW-Isaiah Jensen</t>
  </si>
  <si>
    <t>CW-Noah Holmbeck</t>
  </si>
  <si>
    <t>CW-Jeremia Chuchwar</t>
  </si>
  <si>
    <t>CW-Alex Timm</t>
  </si>
  <si>
    <t>CU-Trey Anderson</t>
  </si>
  <si>
    <t>ECM-Billy Peterson</t>
  </si>
  <si>
    <t>CU-Erik Jergenson</t>
  </si>
  <si>
    <t>CU-Logan Armstrong</t>
  </si>
  <si>
    <t>CU-Logan Steglich</t>
  </si>
  <si>
    <t>CU-Cody Paul</t>
  </si>
  <si>
    <t>ECM-Zach Bernhardt</t>
  </si>
  <si>
    <t>ECN-Tyler Reiland</t>
  </si>
  <si>
    <t>LAD-Matt Hanson</t>
  </si>
  <si>
    <t>LAD-Riley Seifert</t>
  </si>
  <si>
    <t>LAD-Kalvin Vacho/Ben Hanson</t>
  </si>
  <si>
    <t>LAD-Hans Schultz</t>
  </si>
  <si>
    <t>ME-Rob Bundy</t>
  </si>
  <si>
    <t>NR-Max Wisemiller</t>
  </si>
  <si>
    <t>NR-Brady Maus</t>
  </si>
  <si>
    <t>NR-Nick Schlicht</t>
  </si>
  <si>
    <t>NR-Zach Swiggum</t>
  </si>
  <si>
    <t>NW-Trevor Priem</t>
  </si>
  <si>
    <t>NW-Brett Botten</t>
  </si>
  <si>
    <t>RL-Ryan Pelle/Colin Johnson</t>
  </si>
  <si>
    <t>RL-Austin Ellis/Tayler Forsberg</t>
  </si>
  <si>
    <t>RL-Blake Zadra</t>
  </si>
  <si>
    <t>RL-Steve Scheurer</t>
  </si>
  <si>
    <t>SP-Nick Posso</t>
  </si>
  <si>
    <t>SP-Levi Neubich</t>
  </si>
  <si>
    <t>SP-Colin Gardner</t>
  </si>
  <si>
    <t>VA-Anthony Ahrens</t>
  </si>
  <si>
    <t>VA-Jacob Peterson</t>
  </si>
  <si>
    <t>VA-Tom Andrews</t>
  </si>
  <si>
    <t>VA-Bryce Wanio</t>
  </si>
  <si>
    <t>VA-Kolton Plesha</t>
  </si>
  <si>
    <t>AM-Thomas Christensen</t>
  </si>
  <si>
    <t>AM-Ethan Panek</t>
  </si>
  <si>
    <t>AM-Parker Griffin</t>
  </si>
  <si>
    <t>BA-Scott Talbert</t>
  </si>
  <si>
    <t>BA-Jordan Nevin</t>
  </si>
  <si>
    <t>BA-Bryce Skinner</t>
  </si>
  <si>
    <t>BA-Mitchell Fornell</t>
  </si>
  <si>
    <t>BA-Connor Bates</t>
  </si>
  <si>
    <t>DM-Job Espe</t>
  </si>
  <si>
    <t>DM-Cole Feriancek</t>
  </si>
  <si>
    <t>OS-Cody Whittier</t>
  </si>
  <si>
    <t>OS-Luke Ekstrom</t>
  </si>
  <si>
    <t>OS-Blake Cherveny</t>
  </si>
  <si>
    <t>UN-Marcus Qualle</t>
  </si>
  <si>
    <t>UN-Hunter Robinson</t>
  </si>
  <si>
    <t>UN-Aaron Nyberg</t>
  </si>
  <si>
    <t>UN-Mitchell Morse</t>
  </si>
  <si>
    <t>UN-Gaven Ouellette</t>
  </si>
  <si>
    <t>LU-Ethan Alexander</t>
  </si>
  <si>
    <t>LU-Beau Brenizer</t>
  </si>
  <si>
    <t>LU-Brandt Rowe</t>
  </si>
  <si>
    <t>CF-Taylor Hakes</t>
  </si>
  <si>
    <t>CF-Alex Nelson</t>
  </si>
  <si>
    <t>CF-Eric Ottevaere</t>
  </si>
  <si>
    <t>CF-Bryce Elkin/Justin Czech</t>
  </si>
  <si>
    <t>LU-Kody Menke</t>
  </si>
  <si>
    <t>SU-Taylor Burger</t>
  </si>
  <si>
    <t>SU-Ethan Buhr</t>
  </si>
  <si>
    <t>BL-Devin Kunsman (5LAD)</t>
  </si>
  <si>
    <t>BL-Josh Zeman (5HAY)</t>
  </si>
  <si>
    <t>ECN-Max Derleth</t>
  </si>
  <si>
    <t>SU-Kiefer Eales/Scott Archambeau</t>
  </si>
  <si>
    <t>SU-Cayden Laurvick/Joey Eliason</t>
  </si>
  <si>
    <t>SU-Dayton Podvin/Ian Johnson</t>
  </si>
  <si>
    <t>CW-Brad Zimmerman</t>
  </si>
  <si>
    <t>HA-Jack Hansen</t>
  </si>
  <si>
    <t>DM-Noah Schottenbauer</t>
  </si>
  <si>
    <t>BL-Josh Zeman</t>
  </si>
  <si>
    <t xml:space="preserve">BL-Devin Kunsman </t>
  </si>
  <si>
    <t>Hayward</t>
  </si>
  <si>
    <t>EC North</t>
  </si>
  <si>
    <t>Duluth Marshall</t>
  </si>
  <si>
    <t>Virginia</t>
  </si>
  <si>
    <t>Bloomer</t>
  </si>
  <si>
    <t>New Richmond</t>
  </si>
  <si>
    <t>Menomonie</t>
  </si>
  <si>
    <t>EC Memorial</t>
  </si>
  <si>
    <t>Amery</t>
  </si>
  <si>
    <t>Ashland</t>
  </si>
  <si>
    <t>Superior</t>
  </si>
  <si>
    <t>Chippewa Falls</t>
  </si>
  <si>
    <t>Rice Lake</t>
  </si>
  <si>
    <t>Baldwin-Woodville</t>
  </si>
  <si>
    <t>Northwestern</t>
  </si>
  <si>
    <t>Luck</t>
  </si>
  <si>
    <t>Osceola</t>
  </si>
  <si>
    <t xml:space="preserve">Spooner </t>
  </si>
  <si>
    <t>Unity</t>
  </si>
  <si>
    <t>Chetek-Weyerhaeuser</t>
  </si>
  <si>
    <t>Cumberland</t>
  </si>
  <si>
    <t>Barron</t>
  </si>
  <si>
    <t>Ladysmith</t>
  </si>
  <si>
    <t>CF-Bryce Elkin</t>
  </si>
  <si>
    <t>TEAM RESULTS:</t>
  </si>
  <si>
    <t>INDIVIDUAL RESULTS: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</si>
</sst>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Arial Narrow"/>
      <family val="0"/>
    </font>
    <font>
      <b/>
      <sz val="9"/>
      <name val="Arial Narrow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9"/>
      <color indexed="63"/>
      <name val="Arial"/>
      <family val="2"/>
    </font>
    <font>
      <sz val="8"/>
      <color indexed="10"/>
      <name val="Arial"/>
      <family val="2"/>
    </font>
    <font>
      <b/>
      <sz val="9"/>
      <color indexed="10"/>
      <name val="Geneva"/>
      <family val="0"/>
    </font>
    <font>
      <sz val="12"/>
      <name val="Geneva"/>
      <family val="0"/>
    </font>
    <font>
      <b/>
      <sz val="12"/>
      <color indexed="10"/>
      <name val="Geneva"/>
      <family val="0"/>
    </font>
    <font>
      <b/>
      <sz val="12"/>
      <name val="Arial Narrow"/>
      <family val="2"/>
    </font>
    <font>
      <sz val="12"/>
      <name val="Arial Narrow"/>
      <family val="0"/>
    </font>
    <font>
      <b/>
      <sz val="12"/>
      <color indexed="61"/>
      <name val="Arial Narrow"/>
      <family val="2"/>
    </font>
    <font>
      <b/>
      <sz val="12"/>
      <color indexed="12"/>
      <name val="Arial Narrow"/>
      <family val="2"/>
    </font>
    <font>
      <b/>
      <sz val="12"/>
      <color indexed="40"/>
      <name val="Arial Narrow"/>
      <family val="2"/>
    </font>
    <font>
      <b/>
      <sz val="12"/>
      <color indexed="10"/>
      <name val="Arial Narrow"/>
      <family val="2"/>
    </font>
    <font>
      <b/>
      <sz val="10"/>
      <name val="Geneva"/>
      <family val="0"/>
    </font>
    <font>
      <u val="double"/>
      <sz val="12"/>
      <name val="Geneva"/>
      <family val="0"/>
    </font>
    <font>
      <b/>
      <sz val="12"/>
      <name val="Geneva"/>
      <family val="0"/>
    </font>
    <font>
      <i/>
      <sz val="12"/>
      <name val="Geneva"/>
      <family val="0"/>
    </font>
    <font>
      <b/>
      <i/>
      <sz val="12"/>
      <name val="Geneva"/>
      <family val="0"/>
    </font>
    <font>
      <u val="single"/>
      <sz val="12"/>
      <name val="Geneva"/>
      <family val="0"/>
    </font>
    <font>
      <sz val="8"/>
      <name val="Arial Narrow"/>
      <family val="0"/>
    </font>
    <font>
      <sz val="8"/>
      <name val="Geneva"/>
      <family val="0"/>
    </font>
    <font>
      <sz val="9"/>
      <color indexed="8"/>
      <name val="Genev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6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1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NumberFormat="1" applyFont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5" fillId="0" borderId="0" xfId="0" applyFont="1" applyAlignment="1">
      <alignment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7" fillId="33" borderId="10" xfId="0" applyNumberFormat="1" applyFont="1" applyFill="1" applyBorder="1" applyAlignment="1">
      <alignment horizontal="center" vertical="top"/>
    </xf>
    <xf numFmtId="0" fontId="27" fillId="33" borderId="0" xfId="0" applyNumberFormat="1" applyFont="1" applyFill="1" applyBorder="1" applyAlignment="1">
      <alignment horizontal="center" vertical="top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7" fillId="33" borderId="11" xfId="0" applyNumberFormat="1" applyFont="1" applyFill="1" applyBorder="1" applyAlignment="1">
      <alignment horizontal="center" vertical="top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</xdr:row>
      <xdr:rowOff>95250</xdr:rowOff>
    </xdr:from>
    <xdr:to>
      <xdr:col>4</xdr:col>
      <xdr:colOff>28575</xdr:colOff>
      <xdr:row>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247650"/>
          <a:ext cx="37338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SCOTT MILLER INVITATIONAL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RESULTS &amp; TEE ASSIGNMENTS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2016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</xdr:row>
      <xdr:rowOff>95250</xdr:rowOff>
    </xdr:from>
    <xdr:to>
      <xdr:col>4</xdr:col>
      <xdr:colOff>28575</xdr:colOff>
      <xdr:row>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3425" y="247650"/>
          <a:ext cx="39433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SCOTT MILLER INVITATIONAL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RESULTS &amp; TEE ASSIGNMENTS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2016
</a:t>
          </a:r>
        </a:p>
      </xdr:txBody>
    </xdr:sp>
    <xdr:clientData/>
  </xdr:twoCellAnchor>
  <xdr:twoCellAnchor>
    <xdr:from>
      <xdr:col>0</xdr:col>
      <xdr:colOff>733425</xdr:colOff>
      <xdr:row>1</xdr:row>
      <xdr:rowOff>95250</xdr:rowOff>
    </xdr:from>
    <xdr:to>
      <xdr:col>4</xdr:col>
      <xdr:colOff>28575</xdr:colOff>
      <xdr:row>6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33425" y="247650"/>
          <a:ext cx="39433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SCOTT MILLER INVITATIONAL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RESULTS &amp; TEE ASSIGNMENTS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2016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9"/>
  <sheetViews>
    <sheetView zoomScale="166" zoomScaleNormal="166" zoomScalePageLayoutView="0" workbookViewId="0" topLeftCell="A1">
      <selection activeCell="I78" sqref="I78"/>
    </sheetView>
  </sheetViews>
  <sheetFormatPr defaultColWidth="10.875" defaultRowHeight="12"/>
  <cols>
    <col min="1" max="1" width="1.75390625" style="3" customWidth="1"/>
    <col min="2" max="2" width="24.00390625" style="2" customWidth="1"/>
    <col min="3" max="4" width="4.375" style="3" customWidth="1"/>
    <col min="5" max="5" width="4.125" style="3" bestFit="1" customWidth="1"/>
    <col min="6" max="7" width="3.75390625" style="3" customWidth="1"/>
    <col min="8" max="8" width="3.75390625" style="2" customWidth="1"/>
    <col min="9" max="10" width="3.875" style="4" customWidth="1"/>
    <col min="11" max="11" width="4.375" style="2" customWidth="1"/>
    <col min="12" max="12" width="24.00390625" style="2" customWidth="1"/>
    <col min="13" max="13" width="5.25390625" style="2" customWidth="1"/>
    <col min="14" max="14" width="4.25390625" style="2" customWidth="1"/>
    <col min="15" max="15" width="10.875" style="2" customWidth="1"/>
    <col min="16" max="16" width="13.875" style="45" customWidth="1"/>
    <col min="17" max="18" width="10.875" style="2" customWidth="1"/>
    <col min="19" max="20" width="11.375" style="0" customWidth="1"/>
    <col min="21" max="16384" width="10.875" style="2" customWidth="1"/>
  </cols>
  <sheetData>
    <row r="1" spans="1:10" ht="13.5">
      <c r="A1" s="9"/>
      <c r="B1" s="5"/>
      <c r="C1" s="6"/>
      <c r="D1" s="6"/>
      <c r="E1" s="6"/>
      <c r="F1" s="6"/>
      <c r="G1" s="6"/>
      <c r="H1" s="5"/>
      <c r="I1" s="7"/>
      <c r="J1" s="7"/>
    </row>
    <row r="2" spans="1:14" ht="13.5">
      <c r="A2" s="1" t="s">
        <v>5</v>
      </c>
      <c r="B2" s="8" t="s">
        <v>9</v>
      </c>
      <c r="C2" s="1" t="s">
        <v>25</v>
      </c>
      <c r="D2" s="1" t="s">
        <v>26</v>
      </c>
      <c r="E2" s="1" t="s">
        <v>27</v>
      </c>
      <c r="F2" s="1" t="s">
        <v>25</v>
      </c>
      <c r="G2" s="1" t="s">
        <v>26</v>
      </c>
      <c r="H2" s="1" t="s">
        <v>28</v>
      </c>
      <c r="I2" s="1" t="s">
        <v>29</v>
      </c>
      <c r="J2" s="1"/>
      <c r="K2" s="34" t="s">
        <v>11</v>
      </c>
      <c r="L2" s="35" t="s">
        <v>10</v>
      </c>
      <c r="M2" s="36" t="s">
        <v>4</v>
      </c>
      <c r="N2" s="42" t="s">
        <v>3</v>
      </c>
    </row>
    <row r="3" spans="1:17" ht="13.5">
      <c r="A3" s="1">
        <v>1</v>
      </c>
      <c r="B3" s="5" t="s">
        <v>132</v>
      </c>
      <c r="C3" s="6">
        <v>42</v>
      </c>
      <c r="D3" s="6">
        <v>37</v>
      </c>
      <c r="E3" s="1">
        <f>IF(COUNT(C3:D3)=2,SUM(C3:D3)," ")</f>
        <v>79</v>
      </c>
      <c r="F3" s="6">
        <v>38</v>
      </c>
      <c r="G3" s="6">
        <v>39</v>
      </c>
      <c r="H3" s="1">
        <f>IF(COUNT(F3:G3)=2,SUM(F3:G3)," ")</f>
        <v>77</v>
      </c>
      <c r="I3" s="1">
        <f>IF(COUNT(E3,H3)=2,SUM(E3+H3),"")</f>
        <v>156</v>
      </c>
      <c r="J3" s="1"/>
      <c r="K3" s="37">
        <f>IF(M3&lt;&gt;"",(RANK(M3,$M$3:$M$169,1)),"")</f>
        <v>12</v>
      </c>
      <c r="L3" s="38" t="str">
        <f aca="true" t="shared" si="0" ref="L3:L8">B3</f>
        <v>AM-Thomas Christensen</v>
      </c>
      <c r="M3" s="33">
        <f aca="true" t="shared" si="1" ref="M3:M8">I3</f>
        <v>156</v>
      </c>
      <c r="N3" s="39">
        <f aca="true" t="shared" si="2" ref="N3:N8">E3</f>
        <v>79</v>
      </c>
      <c r="P3" s="45" t="str">
        <f>L8</f>
        <v>AMERY</v>
      </c>
      <c r="Q3" s="45">
        <f>M8</f>
        <v>691</v>
      </c>
    </row>
    <row r="4" spans="1:17" ht="13.5">
      <c r="A4" s="1">
        <v>2</v>
      </c>
      <c r="B4" s="5" t="s">
        <v>133</v>
      </c>
      <c r="C4" s="6">
        <v>45</v>
      </c>
      <c r="D4" s="6">
        <v>43</v>
      </c>
      <c r="E4" s="1">
        <f>IF(COUNT(C4:D4)=2,SUM(C4:D4)," ")</f>
        <v>88</v>
      </c>
      <c r="F4" s="6">
        <v>44</v>
      </c>
      <c r="G4" s="6">
        <v>46</v>
      </c>
      <c r="H4" s="1">
        <f>IF(COUNT(F4:G4)=2,SUM(F4:G4)," ")</f>
        <v>90</v>
      </c>
      <c r="I4" s="1">
        <f>IF(COUNT(E4,H4)=2,SUM(E4+H4),"")</f>
        <v>178</v>
      </c>
      <c r="J4" s="1"/>
      <c r="K4" s="37">
        <f>IF(M4&lt;&gt;"",(RANK(M4,$M$3:$M$169,1)),"")</f>
        <v>52</v>
      </c>
      <c r="L4" s="38" t="str">
        <f t="shared" si="0"/>
        <v>AM-Ethan Panek</v>
      </c>
      <c r="M4" s="33">
        <f t="shared" si="1"/>
        <v>178</v>
      </c>
      <c r="N4" s="39">
        <f t="shared" si="2"/>
        <v>88</v>
      </c>
      <c r="P4" s="45" t="str">
        <f>L15</f>
        <v>ASHLAND</v>
      </c>
      <c r="Q4" s="45">
        <f>M15</f>
        <v>700</v>
      </c>
    </row>
    <row r="5" spans="1:17" ht="13.5">
      <c r="A5" s="1">
        <v>3</v>
      </c>
      <c r="B5" s="5" t="s">
        <v>55</v>
      </c>
      <c r="C5" s="6">
        <v>40</v>
      </c>
      <c r="D5" s="6">
        <v>44</v>
      </c>
      <c r="E5" s="1">
        <f>IF(COUNT(C5:D5)=2,SUM(C5:D5)," ")</f>
        <v>84</v>
      </c>
      <c r="F5" s="6">
        <v>44</v>
      </c>
      <c r="G5" s="6">
        <v>48</v>
      </c>
      <c r="H5" s="1">
        <f>IF(COUNT(F5:G5)=2,SUM(F5:G5)," ")</f>
        <v>92</v>
      </c>
      <c r="I5" s="1">
        <f>IF(COUNT(E5,H5)=2,SUM(E5+H5),"")</f>
        <v>176</v>
      </c>
      <c r="J5" s="1"/>
      <c r="K5" s="37">
        <f>IF(M5&lt;&gt;"",(RANK(M5,$M$3:$M$169,1)),"")</f>
        <v>43</v>
      </c>
      <c r="L5" s="38" t="str">
        <f t="shared" si="0"/>
        <v>AM-David Olson</v>
      </c>
      <c r="M5" s="33">
        <f t="shared" si="1"/>
        <v>176</v>
      </c>
      <c r="N5" s="39">
        <f t="shared" si="2"/>
        <v>84</v>
      </c>
      <c r="O5" s="2" t="s">
        <v>87</v>
      </c>
      <c r="P5" s="45" t="str">
        <f>L22</f>
        <v>BALDWIN-WOODVILLE</v>
      </c>
      <c r="Q5" s="45">
        <f>M22</f>
        <v>700</v>
      </c>
    </row>
    <row r="6" spans="1:17" ht="13.5">
      <c r="A6" s="1">
        <v>4</v>
      </c>
      <c r="B6" s="5" t="s">
        <v>56</v>
      </c>
      <c r="C6" s="6">
        <v>42</v>
      </c>
      <c r="D6" s="6">
        <v>49</v>
      </c>
      <c r="E6" s="1">
        <f>IF(COUNT(C6:D6)=2,SUM(C6:D6)," ")</f>
        <v>91</v>
      </c>
      <c r="F6" s="6">
        <v>41</v>
      </c>
      <c r="G6" s="6">
        <v>50</v>
      </c>
      <c r="H6" s="1">
        <f>IF(COUNT(F6:G6)=2,SUM(F6:G6)," ")</f>
        <v>91</v>
      </c>
      <c r="I6" s="1">
        <f>IF(COUNT(E6,H6)=2,SUM(E6+H6),"")</f>
        <v>182</v>
      </c>
      <c r="J6" s="1"/>
      <c r="K6" s="37">
        <f>IF(M6&lt;&gt;"",(RANK(M6,$M$3:$M$169,1)),"")</f>
        <v>62</v>
      </c>
      <c r="L6" s="38" t="str">
        <f t="shared" si="0"/>
        <v>AM-James Lindquist</v>
      </c>
      <c r="M6" s="33">
        <f t="shared" si="1"/>
        <v>182</v>
      </c>
      <c r="N6" s="39">
        <f t="shared" si="2"/>
        <v>91</v>
      </c>
      <c r="P6" s="45" t="str">
        <f>L29</f>
        <v>BARRON</v>
      </c>
      <c r="Q6" s="45">
        <f>M29</f>
        <v>863</v>
      </c>
    </row>
    <row r="7" spans="1:17" ht="13.5">
      <c r="A7" s="1">
        <v>5</v>
      </c>
      <c r="B7" s="5" t="s">
        <v>134</v>
      </c>
      <c r="C7" s="6">
        <v>46</v>
      </c>
      <c r="D7" s="6">
        <v>45</v>
      </c>
      <c r="E7" s="1">
        <f>IF(COUNT(C7:D7)=2,SUM(C7:D7)," ")</f>
        <v>91</v>
      </c>
      <c r="F7" s="6">
        <v>43</v>
      </c>
      <c r="G7" s="6">
        <v>48</v>
      </c>
      <c r="H7" s="1">
        <f>IF(COUNT(F7:G7)=2,SUM(F7:G7)," ")</f>
        <v>91</v>
      </c>
      <c r="I7" s="1">
        <f>IF(COUNT(E7,H7)=2,SUM(E7+H7),"")</f>
        <v>182</v>
      </c>
      <c r="J7" s="1"/>
      <c r="K7" s="37">
        <f>IF(M7&lt;&gt;"",(RANK(M7,$M$3:$M$169,1)),"")</f>
        <v>62</v>
      </c>
      <c r="L7" s="38" t="str">
        <f t="shared" si="0"/>
        <v>AM-Parker Griffin</v>
      </c>
      <c r="M7" s="33">
        <f t="shared" si="1"/>
        <v>182</v>
      </c>
      <c r="N7" s="39">
        <f t="shared" si="2"/>
        <v>91</v>
      </c>
      <c r="P7" s="45" t="str">
        <f>L36</f>
        <v>BLOOMER</v>
      </c>
      <c r="Q7" s="45">
        <f>M36</f>
        <v>651</v>
      </c>
    </row>
    <row r="8" spans="1:17" ht="13.5">
      <c r="A8" s="1"/>
      <c r="B8" s="7" t="s">
        <v>52</v>
      </c>
      <c r="C8" s="6"/>
      <c r="D8" s="6"/>
      <c r="E8" s="43">
        <f>IF(COUNT(E3:E7)=5,SUM(E3:E7)-MAX(E3:E7),IF(COUNT(E3:E7)=4,SUM(E3:E7),"INC"))</f>
        <v>342</v>
      </c>
      <c r="F8" s="44"/>
      <c r="G8" s="44"/>
      <c r="H8" s="43">
        <f>IF(COUNT(H3:H7)=5,SUM(H3:H7)-MAX(H3:H7),IF(COUNT(H3:H7)=4,SUM(H3:H7),"INC"))</f>
        <v>349</v>
      </c>
      <c r="I8" s="43">
        <f>IF(COUNT(E8,H8)=2,SUM(E8+H8),"INC")</f>
        <v>691</v>
      </c>
      <c r="J8" s="1"/>
      <c r="K8" s="40">
        <f>IF(M8&lt;&gt;"Inc",(RANK(M8,$Q$3:$Q$26,1)),"")</f>
        <v>11</v>
      </c>
      <c r="L8" s="41" t="str">
        <f t="shared" si="0"/>
        <v>AMERY</v>
      </c>
      <c r="M8" s="33">
        <f t="shared" si="1"/>
        <v>691</v>
      </c>
      <c r="N8" s="39">
        <f t="shared" si="2"/>
        <v>342</v>
      </c>
      <c r="P8" s="45" t="str">
        <f>L43</f>
        <v>CHETEK-WEYERHAEUSER</v>
      </c>
      <c r="Q8" s="45">
        <f>M43</f>
        <v>827</v>
      </c>
    </row>
    <row r="9" spans="1:17" ht="13.5">
      <c r="A9" s="1"/>
      <c r="B9" s="5"/>
      <c r="C9" s="1" t="s">
        <v>25</v>
      </c>
      <c r="D9" s="1" t="s">
        <v>26</v>
      </c>
      <c r="E9" s="1" t="s">
        <v>27</v>
      </c>
      <c r="F9" s="1" t="s">
        <v>25</v>
      </c>
      <c r="G9" s="1" t="s">
        <v>26</v>
      </c>
      <c r="H9" s="1" t="s">
        <v>28</v>
      </c>
      <c r="I9" s="1" t="s">
        <v>29</v>
      </c>
      <c r="J9" s="1"/>
      <c r="K9" s="1"/>
      <c r="L9" s="5"/>
      <c r="M9" s="1"/>
      <c r="P9" s="45" t="str">
        <f>L50</f>
        <v>CHIPPEWA FALLS</v>
      </c>
      <c r="Q9" s="45">
        <f>M50</f>
        <v>687</v>
      </c>
    </row>
    <row r="10" spans="1:17" ht="13.5">
      <c r="A10" s="1">
        <v>1</v>
      </c>
      <c r="B10" s="5" t="s">
        <v>57</v>
      </c>
      <c r="C10" s="6">
        <v>40</v>
      </c>
      <c r="D10" s="6">
        <v>41</v>
      </c>
      <c r="E10" s="1">
        <f>IF(COUNT(C10:D10)=2,SUM(C10:D10)," ")</f>
        <v>81</v>
      </c>
      <c r="F10" s="6">
        <v>39</v>
      </c>
      <c r="G10" s="6">
        <v>41</v>
      </c>
      <c r="H10" s="1">
        <f>IF(COUNT(F10:G10)=2,SUM(F10:G10)," ")</f>
        <v>80</v>
      </c>
      <c r="I10" s="1">
        <f>IF(COUNT(E10,H10)=2,SUM(E10+H10),"")</f>
        <v>161</v>
      </c>
      <c r="J10" s="1"/>
      <c r="K10" s="10">
        <f>IF(M10&lt;&gt;"",(RANK(M10,$M$3:$M$169,1)),"")</f>
        <v>18</v>
      </c>
      <c r="L10" s="38" t="str">
        <f aca="true" t="shared" si="3" ref="L10:L15">B10</f>
        <v>AS-Gavin Douglas</v>
      </c>
      <c r="M10" s="1">
        <f aca="true" t="shared" si="4" ref="M10:M15">I10</f>
        <v>161</v>
      </c>
      <c r="N10" s="32">
        <f aca="true" t="shared" si="5" ref="N10:N15">E10</f>
        <v>81</v>
      </c>
      <c r="P10" s="45" t="str">
        <f>L57</f>
        <v>CUMBERLAND</v>
      </c>
      <c r="Q10" s="45">
        <f>M57</f>
        <v>836</v>
      </c>
    </row>
    <row r="11" spans="1:17" ht="13.5">
      <c r="A11" s="1">
        <v>2</v>
      </c>
      <c r="B11" s="5" t="s">
        <v>58</v>
      </c>
      <c r="C11" s="6">
        <v>43</v>
      </c>
      <c r="D11" s="6">
        <v>41</v>
      </c>
      <c r="E11" s="1">
        <f>IF(COUNT(C11:D11)=2,SUM(C11:D11)," ")</f>
        <v>84</v>
      </c>
      <c r="F11" s="6">
        <v>40</v>
      </c>
      <c r="G11" s="6">
        <v>49</v>
      </c>
      <c r="H11" s="1">
        <f>IF(COUNT(F11:G11)=2,SUM(F11:G11)," ")</f>
        <v>89</v>
      </c>
      <c r="I11" s="1">
        <f>IF(COUNT(E11,H11)=2,SUM(E11+H11),"")</f>
        <v>173</v>
      </c>
      <c r="J11" s="1"/>
      <c r="K11" s="10">
        <f>IF(M11&lt;&gt;"",(RANK(M11,$M$3:$M$169,1)),"")</f>
        <v>35</v>
      </c>
      <c r="L11" s="38" t="str">
        <f t="shared" si="3"/>
        <v>AS-Jordyn Grande</v>
      </c>
      <c r="M11" s="1">
        <f t="shared" si="4"/>
        <v>173</v>
      </c>
      <c r="N11" s="32">
        <f t="shared" si="5"/>
        <v>84</v>
      </c>
      <c r="O11" s="1"/>
      <c r="P11" s="45" t="str">
        <f>L64</f>
        <v>DULUTH MARSHALL</v>
      </c>
      <c r="Q11" s="45">
        <f>M64</f>
        <v>647</v>
      </c>
    </row>
    <row r="12" spans="1:17" ht="13.5">
      <c r="A12" s="1">
        <v>3</v>
      </c>
      <c r="B12" s="5" t="s">
        <v>48</v>
      </c>
      <c r="C12" s="6">
        <v>45</v>
      </c>
      <c r="D12" s="6">
        <v>44</v>
      </c>
      <c r="E12" s="1">
        <f>IF(COUNT(C12:D12)=2,SUM(C12:D12)," ")</f>
        <v>89</v>
      </c>
      <c r="F12" s="6">
        <v>42</v>
      </c>
      <c r="G12" s="6">
        <v>49</v>
      </c>
      <c r="H12" s="1">
        <f>IF(COUNT(F12:G12)=2,SUM(F12:G12)," ")</f>
        <v>91</v>
      </c>
      <c r="I12" s="1">
        <f>IF(COUNT(E12,H12)=2,SUM(E12+H12),"")</f>
        <v>180</v>
      </c>
      <c r="J12" s="1"/>
      <c r="K12" s="10">
        <f>IF(M12&lt;&gt;"",(RANK(M12,$M$3:$M$169,1)),"")</f>
        <v>55</v>
      </c>
      <c r="L12" s="38" t="str">
        <f t="shared" si="3"/>
        <v>AS-Terell Bolz</v>
      </c>
      <c r="M12" s="1">
        <f t="shared" si="4"/>
        <v>180</v>
      </c>
      <c r="N12" s="32">
        <f t="shared" si="5"/>
        <v>89</v>
      </c>
      <c r="P12" s="45" t="str">
        <f>L71</f>
        <v>EAU CLAIRE MEMORIAL</v>
      </c>
      <c r="Q12" s="45">
        <f>M71</f>
        <v>656</v>
      </c>
    </row>
    <row r="13" spans="1:17" ht="13.5">
      <c r="A13" s="1">
        <v>4</v>
      </c>
      <c r="B13" s="5" t="s">
        <v>92</v>
      </c>
      <c r="C13" s="6">
        <v>48</v>
      </c>
      <c r="D13" s="6">
        <v>44</v>
      </c>
      <c r="E13" s="1">
        <f>IF(COUNT(C13:D13)=2,SUM(C13:D13)," ")</f>
        <v>92</v>
      </c>
      <c r="F13" s="6">
        <v>46</v>
      </c>
      <c r="G13" s="6">
        <v>48</v>
      </c>
      <c r="H13" s="1">
        <f>IF(COUNT(F13:G13)=2,SUM(F13:G13)," ")</f>
        <v>94</v>
      </c>
      <c r="I13" s="1">
        <f>IF(COUNT(E13,H13)=2,SUM(E13+H13),"")</f>
        <v>186</v>
      </c>
      <c r="J13" s="1"/>
      <c r="K13" s="10">
        <f>IF(M13&lt;&gt;"",(RANK(M13,$M$3:$M$169,1)),"")</f>
        <v>74</v>
      </c>
      <c r="L13" s="38" t="str">
        <f t="shared" si="3"/>
        <v>AS-Scott Gregor</v>
      </c>
      <c r="M13" s="1">
        <f t="shared" si="4"/>
        <v>186</v>
      </c>
      <c r="N13" s="32">
        <f t="shared" si="5"/>
        <v>92</v>
      </c>
      <c r="P13" s="45" t="str">
        <f>L78</f>
        <v>EAU CLAIRE NORTH</v>
      </c>
      <c r="Q13" s="45">
        <f>M78</f>
        <v>619</v>
      </c>
    </row>
    <row r="14" spans="1:17" ht="13.5">
      <c r="A14" s="1">
        <v>5</v>
      </c>
      <c r="B14" s="5" t="s">
        <v>93</v>
      </c>
      <c r="C14" s="6">
        <v>50</v>
      </c>
      <c r="D14" s="6">
        <v>57</v>
      </c>
      <c r="E14" s="1">
        <f>IF(COUNT(C14:D14)=2,SUM(C14:D14)," ")</f>
        <v>107</v>
      </c>
      <c r="F14" s="6">
        <v>50</v>
      </c>
      <c r="G14" s="6">
        <v>45</v>
      </c>
      <c r="H14" s="1">
        <f>IF(COUNT(F14:G14)=2,SUM(F14:G14)," ")</f>
        <v>95</v>
      </c>
      <c r="I14" s="1">
        <f>IF(COUNT(E14,H14)=2,SUM(E14+H14),"")</f>
        <v>202</v>
      </c>
      <c r="J14" s="1"/>
      <c r="K14" s="10">
        <f>IF(M14&lt;&gt;"",(RANK(M14,$M$3:$M$169,1)),"")</f>
        <v>87</v>
      </c>
      <c r="L14" s="38" t="str">
        <f t="shared" si="3"/>
        <v>AS-Brandon Hudson</v>
      </c>
      <c r="M14" s="1">
        <f t="shared" si="4"/>
        <v>202</v>
      </c>
      <c r="N14" s="32">
        <f t="shared" si="5"/>
        <v>107</v>
      </c>
      <c r="P14" s="45" t="str">
        <f>L85</f>
        <v>HAYWARD</v>
      </c>
      <c r="Q14" s="45">
        <f>M85</f>
        <v>625</v>
      </c>
    </row>
    <row r="15" spans="1:17" ht="13.5">
      <c r="A15" s="1"/>
      <c r="B15" s="7" t="s">
        <v>0</v>
      </c>
      <c r="C15" s="6"/>
      <c r="D15" s="6"/>
      <c r="E15" s="43">
        <f>IF(COUNT(E10:E14)=5,SUM(E10:E14)-MAX(E10:E14),IF(COUNT(E10:E14)=4,SUM(E10:E14),"INC"))</f>
        <v>346</v>
      </c>
      <c r="F15" s="44"/>
      <c r="G15" s="44"/>
      <c r="H15" s="43">
        <f>IF(COUNT(H10:H14)=5,SUM(H10:H14)-MAX(H10:H14),IF(COUNT(H10:H14)=4,SUM(H10:H14),"INC"))</f>
        <v>354</v>
      </c>
      <c r="I15" s="43">
        <f>IF(COUNT(E15,H15)=2,SUM(E15+H15),"INC")</f>
        <v>700</v>
      </c>
      <c r="J15" s="1"/>
      <c r="K15" s="40">
        <f>IF(M15&lt;&gt;"Inc",(RANK(M15,$Q$3:$Q$26,1)),"")</f>
        <v>12</v>
      </c>
      <c r="L15" s="7" t="str">
        <f t="shared" si="3"/>
        <v>ASHLAND</v>
      </c>
      <c r="M15" s="1">
        <f t="shared" si="4"/>
        <v>700</v>
      </c>
      <c r="N15" s="32">
        <f t="shared" si="5"/>
        <v>346</v>
      </c>
      <c r="P15" s="45" t="str">
        <f>L92</f>
        <v>LADYSMITH</v>
      </c>
      <c r="Q15" s="45">
        <f>M92</f>
        <v>865</v>
      </c>
    </row>
    <row r="16" spans="1:17" ht="13.5">
      <c r="A16" s="1"/>
      <c r="B16" s="5"/>
      <c r="C16" s="1" t="s">
        <v>25</v>
      </c>
      <c r="D16" s="1" t="s">
        <v>26</v>
      </c>
      <c r="E16" s="1" t="s">
        <v>27</v>
      </c>
      <c r="F16" s="1" t="s">
        <v>25</v>
      </c>
      <c r="G16" s="1" t="s">
        <v>26</v>
      </c>
      <c r="H16" s="1" t="s">
        <v>28</v>
      </c>
      <c r="I16" s="1" t="s">
        <v>29</v>
      </c>
      <c r="J16" s="1"/>
      <c r="K16" s="1"/>
      <c r="L16" s="5"/>
      <c r="M16" s="1"/>
      <c r="P16" s="45" t="str">
        <f>L99</f>
        <v>LAKELAND</v>
      </c>
      <c r="Q16" s="45" t="str">
        <f>M99</f>
        <v>INC</v>
      </c>
    </row>
    <row r="17" spans="1:17" ht="13.5">
      <c r="A17" s="1">
        <v>1</v>
      </c>
      <c r="B17" s="5" t="s">
        <v>60</v>
      </c>
      <c r="C17" s="6">
        <v>40</v>
      </c>
      <c r="D17" s="6">
        <v>40</v>
      </c>
      <c r="E17" s="1">
        <f>IF(COUNT(C17:D17)=2,SUM(C17:D17)," ")</f>
        <v>80</v>
      </c>
      <c r="F17" s="6">
        <v>42</v>
      </c>
      <c r="G17" s="6">
        <v>40</v>
      </c>
      <c r="H17" s="1">
        <f>IF(COUNT(F17:G17)=2,SUM(F17:G17)," ")</f>
        <v>82</v>
      </c>
      <c r="I17" s="1">
        <f>IF(COUNT(E17,H17)=2,SUM(E17+H17),"")</f>
        <v>162</v>
      </c>
      <c r="J17" s="1"/>
      <c r="K17" s="10">
        <f>IF(M17&lt;&gt;"",(RANK(M17,$M$3:$M$169,1)),"")</f>
        <v>20</v>
      </c>
      <c r="L17" s="38" t="str">
        <f aca="true" t="shared" si="6" ref="L17:L22">B17</f>
        <v>BW-John Wilhelm</v>
      </c>
      <c r="M17" s="1">
        <f aca="true" t="shared" si="7" ref="M17:M22">I17</f>
        <v>162</v>
      </c>
      <c r="N17" s="32">
        <f aca="true" t="shared" si="8" ref="N17:N22">E17</f>
        <v>80</v>
      </c>
      <c r="P17" s="45" t="str">
        <f>L106</f>
        <v>LUCK</v>
      </c>
      <c r="Q17" s="45">
        <f>M106</f>
        <v>739</v>
      </c>
    </row>
    <row r="18" spans="1:17" ht="13.5">
      <c r="A18" s="1">
        <v>2</v>
      </c>
      <c r="B18" s="5" t="s">
        <v>59</v>
      </c>
      <c r="C18" s="6">
        <v>38</v>
      </c>
      <c r="D18" s="6">
        <v>43</v>
      </c>
      <c r="E18" s="1">
        <f>IF(COUNT(C18:D18)=2,SUM(C18:D18)," ")</f>
        <v>81</v>
      </c>
      <c r="F18" s="6">
        <v>39</v>
      </c>
      <c r="G18" s="6">
        <v>42</v>
      </c>
      <c r="H18" s="1">
        <f>IF(COUNT(F18:G18)=2,SUM(F18:G18)," ")</f>
        <v>81</v>
      </c>
      <c r="I18" s="1">
        <f>IF(COUNT(E18,H18)=2,SUM(E18+H18),"")</f>
        <v>162</v>
      </c>
      <c r="J18" s="1"/>
      <c r="K18" s="10">
        <f>IF(M18&lt;&gt;"",(RANK(M18,$M$3:$M$169,1)),"")</f>
        <v>20</v>
      </c>
      <c r="L18" s="38" t="str">
        <f t="shared" si="6"/>
        <v>BW-Jason Aune</v>
      </c>
      <c r="M18" s="1">
        <f t="shared" si="7"/>
        <v>162</v>
      </c>
      <c r="N18" s="32">
        <f t="shared" si="8"/>
        <v>81</v>
      </c>
      <c r="P18" s="45" t="str">
        <f>L113</f>
        <v>MENOMONIE</v>
      </c>
      <c r="Q18" s="45">
        <f>M113</f>
        <v>677</v>
      </c>
    </row>
    <row r="19" spans="1:17" ht="13.5">
      <c r="A19" s="1">
        <v>3</v>
      </c>
      <c r="B19" s="5" t="s">
        <v>94</v>
      </c>
      <c r="C19" s="6">
        <v>53</v>
      </c>
      <c r="D19" s="6">
        <v>51</v>
      </c>
      <c r="E19" s="1">
        <f>IF(COUNT(C19:D19)=2,SUM(C19:D19)," ")</f>
        <v>104</v>
      </c>
      <c r="F19" s="6">
        <v>42</v>
      </c>
      <c r="G19" s="6">
        <v>44</v>
      </c>
      <c r="H19" s="1">
        <f>IF(COUNT(F19:G19)=2,SUM(F19:G19)," ")</f>
        <v>86</v>
      </c>
      <c r="I19" s="1">
        <f>IF(COUNT(E19,H19)=2,SUM(E19+H19),"")</f>
        <v>190</v>
      </c>
      <c r="J19" s="1"/>
      <c r="K19" s="10">
        <f>IF(M19&lt;&gt;"",(RANK(M19,$M$3:$M$169,1)),"")</f>
        <v>81</v>
      </c>
      <c r="L19" s="38" t="str">
        <f t="shared" si="6"/>
        <v>BW-Austin Buhr</v>
      </c>
      <c r="M19" s="1">
        <f t="shared" si="7"/>
        <v>190</v>
      </c>
      <c r="N19" s="32">
        <f t="shared" si="8"/>
        <v>104</v>
      </c>
      <c r="P19" s="45" t="str">
        <f>L120</f>
        <v>NEW RICHMOND</v>
      </c>
      <c r="Q19" s="45">
        <f>M120</f>
        <v>674</v>
      </c>
    </row>
    <row r="20" spans="1:17" ht="13.5">
      <c r="A20" s="1">
        <v>4</v>
      </c>
      <c r="B20" s="5" t="s">
        <v>95</v>
      </c>
      <c r="C20" s="6">
        <v>48</v>
      </c>
      <c r="D20" s="6">
        <v>52</v>
      </c>
      <c r="E20" s="1">
        <f>IF(COUNT(C20:D20)=2,SUM(C20:D20)," ")</f>
        <v>100</v>
      </c>
      <c r="F20" s="6">
        <v>54</v>
      </c>
      <c r="G20" s="6">
        <v>69</v>
      </c>
      <c r="H20" s="1">
        <f>IF(COUNT(F20:G20)=2,SUM(F20:G20)," ")</f>
        <v>123</v>
      </c>
      <c r="I20" s="1">
        <f>IF(COUNT(E20,H20)=2,SUM(E20+H20),"")</f>
        <v>223</v>
      </c>
      <c r="J20" s="1"/>
      <c r="K20" s="10">
        <f>IF(M20&lt;&gt;"",(RANK(M20,$M$3:$M$169,1)),"")</f>
        <v>104</v>
      </c>
      <c r="L20" s="38" t="str">
        <f t="shared" si="6"/>
        <v>BW-Noah Lindus</v>
      </c>
      <c r="M20" s="1">
        <f t="shared" si="7"/>
        <v>223</v>
      </c>
      <c r="N20" s="32">
        <f t="shared" si="8"/>
        <v>100</v>
      </c>
      <c r="P20" s="45" t="str">
        <f>L127</f>
        <v>NORTHWESTERN</v>
      </c>
      <c r="Q20" s="45">
        <f>M127</f>
        <v>731</v>
      </c>
    </row>
    <row r="21" spans="1:17" ht="13.5">
      <c r="A21" s="1">
        <v>5</v>
      </c>
      <c r="B21" s="2" t="s">
        <v>96</v>
      </c>
      <c r="C21" s="6">
        <v>44</v>
      </c>
      <c r="D21" s="6">
        <v>52</v>
      </c>
      <c r="E21" s="1">
        <f>IF(COUNT(C21:D21)=2,SUM(C21:D21)," ")</f>
        <v>96</v>
      </c>
      <c r="F21" s="6">
        <v>45</v>
      </c>
      <c r="G21" s="6">
        <v>49</v>
      </c>
      <c r="H21" s="1">
        <f>IF(COUNT(F21:G21)=2,SUM(F21:G21)," ")</f>
        <v>94</v>
      </c>
      <c r="I21" s="1">
        <f>IF(COUNT(E21,H21)=2,SUM(E21+H21),"")</f>
        <v>190</v>
      </c>
      <c r="J21" s="1"/>
      <c r="K21" s="10">
        <f>IF(M21&lt;&gt;"",(RANK(M21,$M$3:$M$169,1)),"")</f>
        <v>81</v>
      </c>
      <c r="L21" s="38" t="str">
        <f t="shared" si="6"/>
        <v>BW-Trey Rasmuson</v>
      </c>
      <c r="M21" s="1">
        <f t="shared" si="7"/>
        <v>190</v>
      </c>
      <c r="N21" s="32">
        <f t="shared" si="8"/>
        <v>96</v>
      </c>
      <c r="P21" s="45" t="str">
        <f>L134</f>
        <v>OSCEOLA</v>
      </c>
      <c r="Q21" s="45">
        <f>M134</f>
        <v>771</v>
      </c>
    </row>
    <row r="22" spans="1:17" ht="13.5">
      <c r="A22" s="1"/>
      <c r="B22" s="7" t="s">
        <v>1</v>
      </c>
      <c r="C22" s="6"/>
      <c r="D22" s="6"/>
      <c r="E22" s="43">
        <f>IF(COUNT(E17:E21)=5,SUM(E17:E21)-MAX(E17:E21),IF(COUNT(E17:E21)=4,SUM(E17:E21),"INC"))</f>
        <v>357</v>
      </c>
      <c r="F22" s="44"/>
      <c r="G22" s="44"/>
      <c r="H22" s="43">
        <f>IF(COUNT(H17:H21)=5,SUM(H17:H21)-MAX(H17:H21),IF(COUNT(H17:H21)=4,SUM(H17:H21),"INC"))</f>
        <v>343</v>
      </c>
      <c r="I22" s="43">
        <f>IF(COUNT(E22,H22)=2,SUM(E22+H22),"INC")</f>
        <v>700</v>
      </c>
      <c r="J22" s="1"/>
      <c r="K22" s="40">
        <f>IF(M22&lt;&gt;"Inc",(RANK(M22,$Q$3:$Q$26,1)),"")</f>
        <v>12</v>
      </c>
      <c r="L22" s="7" t="str">
        <f t="shared" si="6"/>
        <v>BALDWIN-WOODVILLE</v>
      </c>
      <c r="M22" s="1">
        <f t="shared" si="7"/>
        <v>700</v>
      </c>
      <c r="N22" s="32">
        <f t="shared" si="8"/>
        <v>357</v>
      </c>
      <c r="P22" s="45" t="str">
        <f>L141</f>
        <v>RICE LAKE</v>
      </c>
      <c r="Q22" s="45">
        <f>M141</f>
        <v>687</v>
      </c>
    </row>
    <row r="23" spans="1:17" ht="13.5">
      <c r="A23" s="1"/>
      <c r="B23" s="5"/>
      <c r="C23" s="1" t="s">
        <v>25</v>
      </c>
      <c r="D23" s="1" t="s">
        <v>26</v>
      </c>
      <c r="E23" s="1" t="s">
        <v>27</v>
      </c>
      <c r="F23" s="1" t="s">
        <v>25</v>
      </c>
      <c r="G23" s="1" t="s">
        <v>26</v>
      </c>
      <c r="H23" s="1" t="s">
        <v>28</v>
      </c>
      <c r="I23" s="1" t="s">
        <v>29</v>
      </c>
      <c r="J23" s="1"/>
      <c r="K23" s="1"/>
      <c r="L23" s="5"/>
      <c r="M23" s="1"/>
      <c r="P23" s="45" t="str">
        <f>L148</f>
        <v>SPOONER</v>
      </c>
      <c r="Q23" s="45">
        <f>M148</f>
        <v>758</v>
      </c>
    </row>
    <row r="24" spans="1:17" ht="13.5">
      <c r="A24" s="1">
        <v>1</v>
      </c>
      <c r="B24" s="5" t="s">
        <v>135</v>
      </c>
      <c r="C24" s="6">
        <v>51</v>
      </c>
      <c r="D24" s="6">
        <v>60</v>
      </c>
      <c r="E24" s="1">
        <f>IF(COUNT(C24:D24)=2,SUM(C24:D24)," ")</f>
        <v>111</v>
      </c>
      <c r="F24" s="6">
        <v>55</v>
      </c>
      <c r="G24" s="6">
        <v>53</v>
      </c>
      <c r="H24" s="1">
        <f>IF(COUNT(F24:G24)=2,SUM(F24:G24)," ")</f>
        <v>108</v>
      </c>
      <c r="I24" s="1">
        <f>IF(COUNT(E24,H24)=2,SUM(E24+H24),"")</f>
        <v>219</v>
      </c>
      <c r="J24" s="1"/>
      <c r="K24" s="10">
        <f>IF(M24&lt;&gt;"",(RANK(M24,$M$3:$M$169,1)),"")</f>
        <v>99</v>
      </c>
      <c r="L24" s="38" t="str">
        <f aca="true" t="shared" si="9" ref="L24:L29">B24</f>
        <v>BA-Scott Talbert</v>
      </c>
      <c r="M24" s="1">
        <f aca="true" t="shared" si="10" ref="M24:M29">I24</f>
        <v>219</v>
      </c>
      <c r="N24" s="32">
        <f aca="true" t="shared" si="11" ref="N24:N29">E24</f>
        <v>111</v>
      </c>
      <c r="P24" s="45" t="str">
        <f>L155</f>
        <v>SUPERIOR</v>
      </c>
      <c r="Q24" s="45">
        <f>M155</f>
        <v>705</v>
      </c>
    </row>
    <row r="25" spans="1:17" ht="13.5">
      <c r="A25" s="1">
        <v>2</v>
      </c>
      <c r="B25" s="5" t="s">
        <v>136</v>
      </c>
      <c r="C25" s="6">
        <v>45</v>
      </c>
      <c r="D25" s="6">
        <v>51</v>
      </c>
      <c r="E25" s="1">
        <f>IF(COUNT(C25:D25)=2,SUM(C25:D25)," ")</f>
        <v>96</v>
      </c>
      <c r="F25" s="6">
        <v>49</v>
      </c>
      <c r="G25" s="6">
        <v>48</v>
      </c>
      <c r="H25" s="1">
        <f>IF(COUNT(F25:G25)=2,SUM(F25:G25)," ")</f>
        <v>97</v>
      </c>
      <c r="I25" s="1">
        <f>IF(COUNT(E25,H25)=2,SUM(E25+H25),"")</f>
        <v>193</v>
      </c>
      <c r="J25" s="1"/>
      <c r="K25" s="10">
        <f>IF(M25&lt;&gt;"",(RANK(M25,$M$3:$M$169,1)),"")</f>
        <v>84</v>
      </c>
      <c r="L25" s="38" t="str">
        <f t="shared" si="9"/>
        <v>BA-Jordan Nevin</v>
      </c>
      <c r="M25" s="1">
        <f t="shared" si="10"/>
        <v>193</v>
      </c>
      <c r="N25" s="32">
        <f t="shared" si="11"/>
        <v>96</v>
      </c>
      <c r="P25" s="45" t="str">
        <f>L162</f>
        <v>UNITY</v>
      </c>
      <c r="Q25" s="45">
        <f>M162</f>
        <v>792</v>
      </c>
    </row>
    <row r="26" spans="1:17" ht="13.5">
      <c r="A26" s="1">
        <v>3</v>
      </c>
      <c r="B26" s="5" t="s">
        <v>137</v>
      </c>
      <c r="C26" s="6">
        <v>58</v>
      </c>
      <c r="D26" s="6">
        <v>59</v>
      </c>
      <c r="E26" s="1">
        <f>IF(COUNT(C26:D26)=2,SUM(C26:D26)," ")</f>
        <v>117</v>
      </c>
      <c r="F26" s="6">
        <v>52</v>
      </c>
      <c r="G26" s="6">
        <v>60</v>
      </c>
      <c r="H26" s="1">
        <f>IF(COUNT(F26:G26)=2,SUM(F26:G26)," ")</f>
        <v>112</v>
      </c>
      <c r="I26" s="1">
        <f>IF(COUNT(E26,H26)=2,SUM(E26+H26),"")</f>
        <v>229</v>
      </c>
      <c r="J26" s="1"/>
      <c r="K26" s="10">
        <f>IF(M26&lt;&gt;"",(RANK(M26,$M$3:$M$169,1)),"")</f>
        <v>109</v>
      </c>
      <c r="L26" s="38" t="str">
        <f t="shared" si="9"/>
        <v>BA-Bryce Skinner</v>
      </c>
      <c r="M26" s="1">
        <f t="shared" si="10"/>
        <v>229</v>
      </c>
      <c r="N26" s="32">
        <f t="shared" si="11"/>
        <v>117</v>
      </c>
      <c r="P26" s="45" t="str">
        <f>L169</f>
        <v>VIRGINIA</v>
      </c>
      <c r="Q26" s="45">
        <f>M169</f>
        <v>659</v>
      </c>
    </row>
    <row r="27" spans="1:14" ht="13.5">
      <c r="A27" s="1">
        <v>4</v>
      </c>
      <c r="B27" s="5" t="s">
        <v>138</v>
      </c>
      <c r="C27" s="6">
        <v>53</v>
      </c>
      <c r="D27" s="6">
        <v>52</v>
      </c>
      <c r="E27" s="1">
        <f>IF(COUNT(C27:D27)=2,SUM(C27:D27)," ")</f>
        <v>105</v>
      </c>
      <c r="F27" s="6">
        <v>58</v>
      </c>
      <c r="G27" s="6">
        <v>59</v>
      </c>
      <c r="H27" s="1">
        <f>IF(COUNT(F27:G27)=2,SUM(F27:G27)," ")</f>
        <v>117</v>
      </c>
      <c r="I27" s="1">
        <f>IF(COUNT(E27,H27)=2,SUM(E27+H27),"")</f>
        <v>222</v>
      </c>
      <c r="J27" s="1"/>
      <c r="K27" s="10">
        <f>IF(M27&lt;&gt;"",(RANK(M27,$M$3:$M$169,1)),"")</f>
        <v>103</v>
      </c>
      <c r="L27" s="38" t="str">
        <f t="shared" si="9"/>
        <v>BA-Mitchell Fornell</v>
      </c>
      <c r="M27" s="1">
        <f t="shared" si="10"/>
        <v>222</v>
      </c>
      <c r="N27" s="32">
        <f t="shared" si="11"/>
        <v>105</v>
      </c>
    </row>
    <row r="28" spans="1:14" ht="13.5">
      <c r="A28" s="1">
        <v>5</v>
      </c>
      <c r="B28" s="5" t="s">
        <v>139</v>
      </c>
      <c r="C28" s="6">
        <v>61</v>
      </c>
      <c r="D28" s="6">
        <v>64</v>
      </c>
      <c r="E28" s="1">
        <f>IF(COUNT(C28:D28)=2,SUM(C28:D28)," ")</f>
        <v>125</v>
      </c>
      <c r="F28" s="6">
        <v>59</v>
      </c>
      <c r="G28" s="6">
        <v>60</v>
      </c>
      <c r="H28" s="1">
        <f>IF(COUNT(F28:G28)=2,SUM(F28:G28)," ")</f>
        <v>119</v>
      </c>
      <c r="I28" s="1">
        <f>IF(COUNT(E28,H28)=2,SUM(E28+H28),"")</f>
        <v>244</v>
      </c>
      <c r="J28" s="1"/>
      <c r="K28" s="10">
        <f>IF(M28&lt;&gt;"",(RANK(M28,$M$3:$M$169,1)),"")</f>
        <v>115</v>
      </c>
      <c r="L28" s="38" t="str">
        <f t="shared" si="9"/>
        <v>BA-Connor Bates</v>
      </c>
      <c r="M28" s="1">
        <f t="shared" si="10"/>
        <v>244</v>
      </c>
      <c r="N28" s="32">
        <f t="shared" si="11"/>
        <v>125</v>
      </c>
    </row>
    <row r="29" spans="1:14" ht="13.5">
      <c r="A29" s="1"/>
      <c r="B29" s="7" t="s">
        <v>30</v>
      </c>
      <c r="C29" s="6"/>
      <c r="D29" s="6"/>
      <c r="E29" s="43">
        <f>IF(COUNT(E24:E28)=5,SUM(E24:E28)-MAX(E24:E28),IF(COUNT(E24:E28)=4,SUM(E24:E28),"INC"))</f>
        <v>429</v>
      </c>
      <c r="F29" s="44"/>
      <c r="G29" s="44"/>
      <c r="H29" s="43">
        <f>IF(COUNT(H24:H28)=5,SUM(H24:H28)-MAX(H24:H28),IF(COUNT(H24:H28)=4,SUM(H24:H28),"INC"))</f>
        <v>434</v>
      </c>
      <c r="I29" s="43">
        <f>IF(COUNT(E29,H29)=2,SUM(E29+H29),"INC")</f>
        <v>863</v>
      </c>
      <c r="J29" s="1"/>
      <c r="K29" s="40">
        <f>IF(M29&lt;&gt;"Inc",(RANK(M29,$Q$3:$Q$26,1)),"")</f>
        <v>22</v>
      </c>
      <c r="L29" s="7" t="str">
        <f t="shared" si="9"/>
        <v>BARRON</v>
      </c>
      <c r="M29" s="1">
        <f t="shared" si="10"/>
        <v>863</v>
      </c>
      <c r="N29" s="32">
        <f t="shared" si="11"/>
        <v>429</v>
      </c>
    </row>
    <row r="30" spans="1:13" ht="13.5">
      <c r="A30" s="1"/>
      <c r="B30" s="5"/>
      <c r="C30" s="1" t="s">
        <v>25</v>
      </c>
      <c r="D30" s="1" t="s">
        <v>26</v>
      </c>
      <c r="E30" s="1" t="s">
        <v>27</v>
      </c>
      <c r="F30" s="1" t="s">
        <v>25</v>
      </c>
      <c r="G30" s="1" t="s">
        <v>26</v>
      </c>
      <c r="H30" s="1" t="s">
        <v>28</v>
      </c>
      <c r="I30" s="1" t="s">
        <v>29</v>
      </c>
      <c r="J30" s="1"/>
      <c r="K30" s="1"/>
      <c r="L30" s="5"/>
      <c r="M30" s="1"/>
    </row>
    <row r="31" spans="1:14" ht="13.5">
      <c r="A31" s="1">
        <v>1</v>
      </c>
      <c r="B31" s="5" t="s">
        <v>88</v>
      </c>
      <c r="C31" s="6">
        <v>40</v>
      </c>
      <c r="D31" s="6">
        <v>38</v>
      </c>
      <c r="E31" s="1">
        <f>IF(COUNT(C31:D31)=2,SUM(C31:D31)," ")</f>
        <v>78</v>
      </c>
      <c r="F31" s="6">
        <v>39</v>
      </c>
      <c r="G31" s="6">
        <v>37</v>
      </c>
      <c r="H31" s="1">
        <f>IF(COUNT(F31:G31)=2,SUM(F31:G31)," ")</f>
        <v>76</v>
      </c>
      <c r="I31" s="1">
        <f>IF(COUNT(E31,H31)=2,SUM(E31+H31),"")</f>
        <v>154</v>
      </c>
      <c r="J31" s="1"/>
      <c r="K31" s="10">
        <f>IF(M31&lt;&gt;"",(RANK(M31,$M$3:$M$169,1)),"")</f>
        <v>7</v>
      </c>
      <c r="L31" s="38" t="str">
        <f aca="true" t="shared" si="12" ref="L31:L36">B31</f>
        <v>BL-Noah Price</v>
      </c>
      <c r="M31" s="1">
        <f aca="true" t="shared" si="13" ref="M31:M36">I31</f>
        <v>154</v>
      </c>
      <c r="N31" s="32">
        <f aca="true" t="shared" si="14" ref="N31:N36">E31</f>
        <v>78</v>
      </c>
    </row>
    <row r="32" spans="1:14" ht="13.5">
      <c r="A32" s="1">
        <v>2</v>
      </c>
      <c r="B32" s="5" t="s">
        <v>89</v>
      </c>
      <c r="C32" s="6">
        <v>41</v>
      </c>
      <c r="D32" s="6">
        <v>41</v>
      </c>
      <c r="E32" s="1">
        <f>IF(COUNT(C32:D32)=2,SUM(C32:D32)," ")</f>
        <v>82</v>
      </c>
      <c r="F32" s="6">
        <v>36</v>
      </c>
      <c r="G32" s="6">
        <v>42</v>
      </c>
      <c r="H32" s="1">
        <f>IF(COUNT(F32:G32)=2,SUM(F32:G32)," ")</f>
        <v>78</v>
      </c>
      <c r="I32" s="1">
        <f>IF(COUNT(E32,H32)=2,SUM(E32+H32),"")</f>
        <v>160</v>
      </c>
      <c r="J32" s="1"/>
      <c r="K32" s="10">
        <f>IF(M32&lt;&gt;"",(RANK(M32,$M$3:$M$169,1)),"")</f>
        <v>17</v>
      </c>
      <c r="L32" s="38" t="str">
        <f t="shared" si="12"/>
        <v>BL-Colin Berseth</v>
      </c>
      <c r="M32" s="1">
        <f t="shared" si="13"/>
        <v>160</v>
      </c>
      <c r="N32" s="32">
        <f t="shared" si="14"/>
        <v>82</v>
      </c>
    </row>
    <row r="33" spans="1:14" ht="13.5">
      <c r="A33" s="1">
        <v>3</v>
      </c>
      <c r="B33" s="5" t="s">
        <v>90</v>
      </c>
      <c r="C33" s="6">
        <v>41</v>
      </c>
      <c r="D33" s="6">
        <v>46</v>
      </c>
      <c r="E33" s="1">
        <f>IF(COUNT(C33:D33)=2,SUM(C33:D33)," ")</f>
        <v>87</v>
      </c>
      <c r="F33" s="6">
        <v>39</v>
      </c>
      <c r="G33" s="6">
        <v>43</v>
      </c>
      <c r="H33" s="1">
        <f>IF(COUNT(F33:G33)=2,SUM(F33:G33)," ")</f>
        <v>82</v>
      </c>
      <c r="I33" s="1">
        <f>IF(COUNT(E33,H33)=2,SUM(E33+H33),"")</f>
        <v>169</v>
      </c>
      <c r="J33" s="1"/>
      <c r="K33" s="10">
        <f>IF(M33&lt;&gt;"",(RANK(M33,$M$3:$M$169,1)),"")</f>
        <v>31</v>
      </c>
      <c r="L33" s="38" t="str">
        <f t="shared" si="12"/>
        <v>BL-Andrew Zimmer</v>
      </c>
      <c r="M33" s="1">
        <f t="shared" si="13"/>
        <v>169</v>
      </c>
      <c r="N33" s="32">
        <f t="shared" si="14"/>
        <v>87</v>
      </c>
    </row>
    <row r="34" spans="1:14" ht="13.5">
      <c r="A34" s="1">
        <v>4</v>
      </c>
      <c r="B34" s="5" t="s">
        <v>62</v>
      </c>
      <c r="C34" s="6">
        <v>40</v>
      </c>
      <c r="D34" s="6">
        <v>42</v>
      </c>
      <c r="E34" s="1">
        <f>IF(COUNT(C34:D34)=2,SUM(C34:D34)," ")</f>
        <v>82</v>
      </c>
      <c r="F34" s="6">
        <v>49</v>
      </c>
      <c r="G34" s="6">
        <v>46</v>
      </c>
      <c r="H34" s="1">
        <f>IF(COUNT(F34:G34)=2,SUM(F34:G34)," ")</f>
        <v>95</v>
      </c>
      <c r="I34" s="1">
        <f>IF(COUNT(E34,H34)=2,SUM(E34+H34),"")</f>
        <v>177</v>
      </c>
      <c r="J34" s="1"/>
      <c r="K34" s="10">
        <f>IF(M34&lt;&gt;"",(RANK(M34,$M$3:$M$169,1)),"")</f>
        <v>48</v>
      </c>
      <c r="L34" s="38" t="str">
        <f t="shared" si="12"/>
        <v>BL-Aaron Price</v>
      </c>
      <c r="M34" s="1">
        <f t="shared" si="13"/>
        <v>177</v>
      </c>
      <c r="N34" s="32">
        <f t="shared" si="14"/>
        <v>82</v>
      </c>
    </row>
    <row r="35" spans="1:14" ht="13.5">
      <c r="A35" s="1">
        <v>5</v>
      </c>
      <c r="B35" s="5" t="s">
        <v>61</v>
      </c>
      <c r="C35" s="6">
        <v>40</v>
      </c>
      <c r="D35" s="6">
        <v>45</v>
      </c>
      <c r="E35" s="1">
        <f>IF(COUNT(C35:D35)=2,SUM(C35:D35)," ")</f>
        <v>85</v>
      </c>
      <c r="F35" s="6">
        <v>45</v>
      </c>
      <c r="G35" s="6">
        <v>43</v>
      </c>
      <c r="H35" s="1">
        <f>IF(COUNT(F35:G35)=2,SUM(F35:G35)," ")</f>
        <v>88</v>
      </c>
      <c r="I35" s="1">
        <f>IF(COUNT(E35,H35)=2,SUM(E35+H35),"")</f>
        <v>173</v>
      </c>
      <c r="J35" s="1"/>
      <c r="K35" s="10">
        <f>IF(M35&lt;&gt;"",(RANK(M35,$M$3:$M$169,1)),"")</f>
        <v>35</v>
      </c>
      <c r="L35" s="38" t="str">
        <f t="shared" si="12"/>
        <v>BL-Masen Miller</v>
      </c>
      <c r="M35" s="1">
        <f t="shared" si="13"/>
        <v>173</v>
      </c>
      <c r="N35" s="32">
        <f t="shared" si="14"/>
        <v>85</v>
      </c>
    </row>
    <row r="36" spans="1:14" ht="13.5">
      <c r="A36" s="1"/>
      <c r="B36" s="7" t="s">
        <v>31</v>
      </c>
      <c r="C36" s="6"/>
      <c r="D36" s="6"/>
      <c r="E36" s="43">
        <f>IF(COUNT(E31:E35)=5,SUM(E31:E35)-MAX(E31:E35),IF(COUNT(E31:E35)=4,SUM(E31:E35),"INC"))</f>
        <v>327</v>
      </c>
      <c r="F36" s="44"/>
      <c r="G36" s="44"/>
      <c r="H36" s="43">
        <f>IF(COUNT(H31:H35)=5,SUM(H31:H35)-MAX(H31:H35),IF(COUNT(H31:H35)=4,SUM(H31:H35),"INC"))</f>
        <v>324</v>
      </c>
      <c r="I36" s="43">
        <f>IF(COUNT(E36,H36)=2,SUM(E36+H36),"INC")</f>
        <v>651</v>
      </c>
      <c r="J36" s="1"/>
      <c r="K36" s="40">
        <f>IF(M36&lt;&gt;"Inc",(RANK(M36,$Q$3:$Q$26,1)),"")</f>
        <v>4</v>
      </c>
      <c r="L36" s="7" t="str">
        <f t="shared" si="12"/>
        <v>BLOOMER</v>
      </c>
      <c r="M36" s="1">
        <f t="shared" si="13"/>
        <v>651</v>
      </c>
      <c r="N36" s="32">
        <f t="shared" si="14"/>
        <v>327</v>
      </c>
    </row>
    <row r="37" spans="1:13" ht="13.5">
      <c r="A37" s="1"/>
      <c r="B37" s="5"/>
      <c r="C37" s="1" t="s">
        <v>25</v>
      </c>
      <c r="D37" s="1" t="s">
        <v>26</v>
      </c>
      <c r="E37" s="1" t="s">
        <v>27</v>
      </c>
      <c r="F37" s="1" t="s">
        <v>25</v>
      </c>
      <c r="G37" s="1" t="s">
        <v>26</v>
      </c>
      <c r="H37" s="1" t="s">
        <v>28</v>
      </c>
      <c r="I37" s="1" t="s">
        <v>29</v>
      </c>
      <c r="J37" s="1"/>
      <c r="K37" s="1"/>
      <c r="L37" s="5"/>
      <c r="M37" s="1"/>
    </row>
    <row r="38" spans="1:14" ht="13.5">
      <c r="A38" s="1">
        <v>1</v>
      </c>
      <c r="B38" s="5" t="s">
        <v>97</v>
      </c>
      <c r="C38" s="6">
        <v>46</v>
      </c>
      <c r="D38" s="6">
        <v>48</v>
      </c>
      <c r="E38" s="1">
        <f>IF(COUNT(C38:D38)=2,SUM(C38:D38)," ")</f>
        <v>94</v>
      </c>
      <c r="F38" s="6">
        <v>43</v>
      </c>
      <c r="G38" s="6">
        <v>46</v>
      </c>
      <c r="H38" s="1">
        <f>IF(COUNT(F38:G38)=2,SUM(F38:G38)," ")</f>
        <v>89</v>
      </c>
      <c r="I38" s="1">
        <f>IF(COUNT(E38,H38)=2,SUM(E38+H38),"")</f>
        <v>183</v>
      </c>
      <c r="J38" s="1"/>
      <c r="K38" s="10">
        <f>IF(M38&lt;&gt;"",(RANK(M38,$M$3:$M$169,1)),"")</f>
        <v>67</v>
      </c>
      <c r="L38" s="38" t="str">
        <f aca="true" t="shared" si="15" ref="L38:L43">B38</f>
        <v>CW-Isaiah Jensen</v>
      </c>
      <c r="M38" s="1">
        <f aca="true" t="shared" si="16" ref="M38:M43">I38</f>
        <v>183</v>
      </c>
      <c r="N38" s="32">
        <f aca="true" t="shared" si="17" ref="N38:N43">E38</f>
        <v>94</v>
      </c>
    </row>
    <row r="39" spans="1:14" ht="13.5">
      <c r="A39" s="1">
        <v>2</v>
      </c>
      <c r="B39" s="5" t="s">
        <v>98</v>
      </c>
      <c r="C39" s="6">
        <v>52</v>
      </c>
      <c r="D39" s="6">
        <v>51</v>
      </c>
      <c r="E39" s="1">
        <f>IF(COUNT(C39:D39)=2,SUM(C39:D39)," ")</f>
        <v>103</v>
      </c>
      <c r="F39" s="6">
        <v>48</v>
      </c>
      <c r="G39" s="6">
        <v>51</v>
      </c>
      <c r="H39" s="1">
        <f>IF(COUNT(F39:G39)=2,SUM(F39:G39)," ")</f>
        <v>99</v>
      </c>
      <c r="I39" s="1">
        <f>IF(COUNT(E39,H39)=2,SUM(E39+H39),"")</f>
        <v>202</v>
      </c>
      <c r="J39" s="1"/>
      <c r="K39" s="10">
        <f>IF(M39&lt;&gt;"",(RANK(M39,$M$3:$M$169,1)),"")</f>
        <v>87</v>
      </c>
      <c r="L39" s="38" t="str">
        <f t="shared" si="15"/>
        <v>CW-Noah Holmbeck</v>
      </c>
      <c r="M39" s="1">
        <f t="shared" si="16"/>
        <v>202</v>
      </c>
      <c r="N39" s="32">
        <f t="shared" si="17"/>
        <v>103</v>
      </c>
    </row>
    <row r="40" spans="1:14" ht="13.5">
      <c r="A40" s="1">
        <v>3</v>
      </c>
      <c r="B40" s="5" t="s">
        <v>99</v>
      </c>
      <c r="C40" s="6">
        <v>54</v>
      </c>
      <c r="D40" s="6">
        <v>56</v>
      </c>
      <c r="E40" s="1">
        <f>IF(COUNT(C40:D40)=2,SUM(C40:D40)," ")</f>
        <v>110</v>
      </c>
      <c r="F40" s="6">
        <v>53</v>
      </c>
      <c r="G40" s="6">
        <v>56</v>
      </c>
      <c r="H40" s="1">
        <f>IF(COUNT(F40:G40)=2,SUM(F40:G40)," ")</f>
        <v>109</v>
      </c>
      <c r="I40" s="1">
        <f>IF(COUNT(E40,H40)=2,SUM(E40+H40),"")</f>
        <v>219</v>
      </c>
      <c r="J40" s="1"/>
      <c r="K40" s="10">
        <f>IF(M40&lt;&gt;"",(RANK(M40,$M$3:$M$169,1)),"")</f>
        <v>99</v>
      </c>
      <c r="L40" s="38" t="str">
        <f t="shared" si="15"/>
        <v>CW-Jeremia Chuchwar</v>
      </c>
      <c r="M40" s="1">
        <f t="shared" si="16"/>
        <v>219</v>
      </c>
      <c r="N40" s="32">
        <f t="shared" si="17"/>
        <v>110</v>
      </c>
    </row>
    <row r="41" spans="1:14" ht="13.5">
      <c r="A41" s="1">
        <v>4</v>
      </c>
      <c r="B41" s="5" t="s">
        <v>100</v>
      </c>
      <c r="C41" s="6">
        <v>52</v>
      </c>
      <c r="D41" s="6">
        <v>59</v>
      </c>
      <c r="E41" s="1">
        <f>IF(COUNT(C41:D41)=2,SUM(C41:D41)," ")</f>
        <v>111</v>
      </c>
      <c r="F41" s="6">
        <v>51</v>
      </c>
      <c r="G41" s="6">
        <v>61</v>
      </c>
      <c r="H41" s="1">
        <f>IF(COUNT(F41:G41)=2,SUM(F41:G41)," ")</f>
        <v>112</v>
      </c>
      <c r="I41" s="1">
        <f>IF(COUNT(E41,H41)=2,SUM(E41+H41),"")</f>
        <v>223</v>
      </c>
      <c r="J41" s="1"/>
      <c r="K41" s="10">
        <f>IF(M41&lt;&gt;"",(RANK(M41,$M$3:$M$169,1)),"")</f>
        <v>104</v>
      </c>
      <c r="L41" s="38" t="str">
        <f t="shared" si="15"/>
        <v>CW-Alex Timm</v>
      </c>
      <c r="M41" s="1">
        <f t="shared" si="16"/>
        <v>223</v>
      </c>
      <c r="N41" s="32">
        <f t="shared" si="17"/>
        <v>111</v>
      </c>
    </row>
    <row r="42" spans="1:14" ht="13.5">
      <c r="A42" s="1">
        <v>5</v>
      </c>
      <c r="B42" s="5" t="s">
        <v>166</v>
      </c>
      <c r="C42" s="6">
        <v>58</v>
      </c>
      <c r="D42" s="6">
        <v>59</v>
      </c>
      <c r="E42" s="1">
        <f>IF(COUNT(C42:D42)=2,SUM(C42:D42)," ")</f>
        <v>117</v>
      </c>
      <c r="F42" s="6">
        <v>52</v>
      </c>
      <c r="G42" s="6">
        <v>67</v>
      </c>
      <c r="H42" s="1">
        <f>IF(COUNT(F42:G42)=2,SUM(F42:G42)," ")</f>
        <v>119</v>
      </c>
      <c r="I42" s="1">
        <f>IF(COUNT(E42,H42)=2,SUM(E42+H42),"")</f>
        <v>236</v>
      </c>
      <c r="J42" s="1"/>
      <c r="K42" s="10">
        <f>IF(M42&lt;&gt;"",(RANK(M42,$M$3:$M$169,1)),"")</f>
        <v>114</v>
      </c>
      <c r="L42" s="38" t="str">
        <f t="shared" si="15"/>
        <v>CW-Brad Zimmerman</v>
      </c>
      <c r="M42" s="1">
        <f t="shared" si="16"/>
        <v>236</v>
      </c>
      <c r="N42" s="32">
        <f t="shared" si="17"/>
        <v>117</v>
      </c>
    </row>
    <row r="43" spans="1:14" ht="13.5">
      <c r="A43" s="1"/>
      <c r="B43" s="7" t="s">
        <v>39</v>
      </c>
      <c r="C43" s="6"/>
      <c r="D43" s="6"/>
      <c r="E43" s="43">
        <f>IF(COUNT(E38:E42)=5,SUM(E38:E42)-MAX(E38:E42),IF(COUNT(E38:E42)=4,SUM(E38:E42),"INC"))</f>
        <v>418</v>
      </c>
      <c r="F43" s="44"/>
      <c r="G43" s="44"/>
      <c r="H43" s="43">
        <f>IF(COUNT(H38:H42)=5,SUM(H38:H42)-MAX(H38:H42),IF(COUNT(H38:H42)=4,SUM(H38:H42),"INC"))</f>
        <v>409</v>
      </c>
      <c r="I43" s="43">
        <f>IF(COUNT(E43,H43)=2,SUM(E43+H43),"INC")</f>
        <v>827</v>
      </c>
      <c r="J43" s="1"/>
      <c r="K43" s="40">
        <f>IF(M43&lt;&gt;"Inc",(RANK(M43,$Q$3:$Q$26,1)),"")</f>
        <v>20</v>
      </c>
      <c r="L43" s="7" t="str">
        <f t="shared" si="15"/>
        <v>CHETEK-WEYERHAEUSER</v>
      </c>
      <c r="M43" s="1">
        <f t="shared" si="16"/>
        <v>827</v>
      </c>
      <c r="N43" s="32">
        <f t="shared" si="17"/>
        <v>418</v>
      </c>
    </row>
    <row r="44" spans="1:13" ht="13.5">
      <c r="A44" s="1"/>
      <c r="B44" s="5"/>
      <c r="C44" s="1" t="s">
        <v>25</v>
      </c>
      <c r="D44" s="1" t="s">
        <v>26</v>
      </c>
      <c r="E44" s="1" t="s">
        <v>27</v>
      </c>
      <c r="F44" s="1" t="s">
        <v>25</v>
      </c>
      <c r="G44" s="1" t="s">
        <v>26</v>
      </c>
      <c r="H44" s="1" t="s">
        <v>28</v>
      </c>
      <c r="I44" s="1" t="s">
        <v>29</v>
      </c>
      <c r="J44" s="1"/>
      <c r="K44" s="1"/>
      <c r="L44" s="5"/>
      <c r="M44" s="1"/>
    </row>
    <row r="45" spans="1:14" ht="13.5">
      <c r="A45" s="1">
        <v>1</v>
      </c>
      <c r="B45" s="5" t="s">
        <v>63</v>
      </c>
      <c r="C45" s="6">
        <v>40</v>
      </c>
      <c r="D45" s="6">
        <v>42</v>
      </c>
      <c r="E45" s="1">
        <f>IF(COUNT(C45:D45)=2,SUM(C45:D45)," ")</f>
        <v>82</v>
      </c>
      <c r="F45" s="6">
        <v>38</v>
      </c>
      <c r="G45" s="6">
        <v>35</v>
      </c>
      <c r="H45" s="1">
        <f>IF(COUNT(F45:G45)=2,SUM(F45:G45)," ")</f>
        <v>73</v>
      </c>
      <c r="I45" s="1">
        <f>IF(COUNT(E45,H45)=2,SUM(E45+H45),"")</f>
        <v>155</v>
      </c>
      <c r="J45" s="1"/>
      <c r="K45" s="10">
        <f>IF(M45&lt;&gt;"",(RANK(M45,$M$3:$M$169,1)),"")</f>
        <v>9</v>
      </c>
      <c r="L45" s="38" t="str">
        <f aca="true" t="shared" si="18" ref="L45:L50">B45</f>
        <v>CF-Chase Hoople</v>
      </c>
      <c r="M45" s="1">
        <f aca="true" t="shared" si="19" ref="M45:M50">I45</f>
        <v>155</v>
      </c>
      <c r="N45" s="32">
        <f aca="true" t="shared" si="20" ref="N45:N50">E45</f>
        <v>82</v>
      </c>
    </row>
    <row r="46" spans="1:14" ht="13.5">
      <c r="A46" s="1">
        <v>2</v>
      </c>
      <c r="B46" s="5" t="s">
        <v>153</v>
      </c>
      <c r="C46" s="6">
        <v>42</v>
      </c>
      <c r="D46" s="6">
        <v>43</v>
      </c>
      <c r="E46" s="1">
        <f>IF(COUNT(C46:D46)=2,SUM(C46:D46)," ")</f>
        <v>85</v>
      </c>
      <c r="F46" s="6">
        <v>42</v>
      </c>
      <c r="G46" s="6">
        <v>41</v>
      </c>
      <c r="H46" s="1">
        <f>IF(COUNT(F46:G46)=2,SUM(F46:G46)," ")</f>
        <v>83</v>
      </c>
      <c r="I46" s="1">
        <f>IF(COUNT(E46,H46)=2,SUM(E46+H46),"")</f>
        <v>168</v>
      </c>
      <c r="J46" s="1"/>
      <c r="K46" s="10">
        <f>IF(M46&lt;&gt;"",(RANK(M46,$M$3:$M$169,1)),"")</f>
        <v>29</v>
      </c>
      <c r="L46" s="38" t="str">
        <f t="shared" si="18"/>
        <v>CF-Taylor Hakes</v>
      </c>
      <c r="M46" s="1">
        <f t="shared" si="19"/>
        <v>168</v>
      </c>
      <c r="N46" s="32">
        <f t="shared" si="20"/>
        <v>85</v>
      </c>
    </row>
    <row r="47" spans="1:14" ht="13.5">
      <c r="A47" s="1">
        <v>3</v>
      </c>
      <c r="B47" s="5" t="s">
        <v>154</v>
      </c>
      <c r="C47" s="6">
        <v>42</v>
      </c>
      <c r="D47" s="6">
        <v>48</v>
      </c>
      <c r="E47" s="1">
        <f>IF(COUNT(C47:D47)=2,SUM(C47:D47)," ")</f>
        <v>90</v>
      </c>
      <c r="F47" s="6">
        <v>46</v>
      </c>
      <c r="G47" s="6">
        <v>45</v>
      </c>
      <c r="H47" s="1">
        <f>IF(COUNT(F47:G47)=2,SUM(F47:G47)," ")</f>
        <v>91</v>
      </c>
      <c r="I47" s="1">
        <f>IF(COUNT(E47,H47)=2,SUM(E47+H47),"")</f>
        <v>181</v>
      </c>
      <c r="J47" s="1"/>
      <c r="K47" s="10">
        <f>IF(M47&lt;&gt;"",(RANK(M47,$M$3:$M$169,1)),"")</f>
        <v>58</v>
      </c>
      <c r="L47" s="38" t="str">
        <f t="shared" si="18"/>
        <v>CF-Alex Nelson</v>
      </c>
      <c r="M47" s="1">
        <f t="shared" si="19"/>
        <v>181</v>
      </c>
      <c r="N47" s="32">
        <f t="shared" si="20"/>
        <v>90</v>
      </c>
    </row>
    <row r="48" spans="1:14" ht="13.5">
      <c r="A48" s="1">
        <v>4</v>
      </c>
      <c r="B48" s="5" t="s">
        <v>155</v>
      </c>
      <c r="C48" s="6">
        <v>45</v>
      </c>
      <c r="D48" s="6">
        <v>45</v>
      </c>
      <c r="E48" s="1">
        <f>IF(COUNT(C48:D48)=2,SUM(C48:D48)," ")</f>
        <v>90</v>
      </c>
      <c r="F48" s="6">
        <v>44</v>
      </c>
      <c r="G48" s="6">
        <v>50</v>
      </c>
      <c r="H48" s="1">
        <f>IF(COUNT(F48:G48)=2,SUM(F48:G48)," ")</f>
        <v>94</v>
      </c>
      <c r="I48" s="1">
        <f>IF(COUNT(E48,H48)=2,SUM(E48+H48),"")</f>
        <v>184</v>
      </c>
      <c r="J48" s="1"/>
      <c r="K48" s="10">
        <f>IF(M48&lt;&gt;"",(RANK(M48,$M$3:$M$169,1)),"")</f>
        <v>69</v>
      </c>
      <c r="L48" s="38" t="str">
        <f t="shared" si="18"/>
        <v>CF-Eric Ottevaere</v>
      </c>
      <c r="M48" s="1">
        <f t="shared" si="19"/>
        <v>184</v>
      </c>
      <c r="N48" s="32">
        <f t="shared" si="20"/>
        <v>90</v>
      </c>
    </row>
    <row r="49" spans="1:14" ht="13.5">
      <c r="A49" s="1">
        <v>5</v>
      </c>
      <c r="B49" s="5" t="s">
        <v>194</v>
      </c>
      <c r="C49" s="6">
        <v>47</v>
      </c>
      <c r="D49" s="6">
        <v>45</v>
      </c>
      <c r="E49" s="1">
        <f>IF(COUNT(C49:D49)=2,SUM(C49:D49)," ")</f>
        <v>92</v>
      </c>
      <c r="F49" s="6">
        <v>45</v>
      </c>
      <c r="G49" s="6">
        <v>48</v>
      </c>
      <c r="H49" s="1">
        <f>IF(COUNT(F49:G49)=2,SUM(F49:G49)," ")</f>
        <v>93</v>
      </c>
      <c r="I49" s="1">
        <f>IF(COUNT(E49,H49)=2,SUM(E49+H49),"")</f>
        <v>185</v>
      </c>
      <c r="J49" s="1"/>
      <c r="K49" s="10">
        <f>IF(M49&lt;&gt;"",(RANK(M49,$M$3:$M$169,1)),"")</f>
        <v>73</v>
      </c>
      <c r="L49" s="38" t="str">
        <f t="shared" si="18"/>
        <v>CF-Bryce Elkin</v>
      </c>
      <c r="M49" s="1">
        <f t="shared" si="19"/>
        <v>185</v>
      </c>
      <c r="N49" s="32">
        <f t="shared" si="20"/>
        <v>92</v>
      </c>
    </row>
    <row r="50" spans="1:14" ht="13.5">
      <c r="A50" s="1"/>
      <c r="B50" s="7" t="s">
        <v>22</v>
      </c>
      <c r="C50" s="6"/>
      <c r="D50" s="6"/>
      <c r="E50" s="43">
        <f>IF(COUNT(E45:E49)=5,SUM(E45:E49)-MAX(E45:E49),IF(COUNT(E45:E49)=4,SUM(E45:E49),"INC"))</f>
        <v>347</v>
      </c>
      <c r="F50" s="44"/>
      <c r="G50" s="44"/>
      <c r="H50" s="43">
        <f>IF(COUNT(H45:H49)=5,SUM(H45:H49)-MAX(H45:H49),IF(COUNT(H45:H49)=4,SUM(H45:H49),"INC"))</f>
        <v>340</v>
      </c>
      <c r="I50" s="43">
        <f>IF(COUNT(E50,H50)=2,SUM(E50+H50),"INC")</f>
        <v>687</v>
      </c>
      <c r="J50" s="1"/>
      <c r="K50" s="40">
        <f>IF(M50&lt;&gt;"Inc",(RANK(M50,$Q$3:$Q$26,1)),"")</f>
        <v>9</v>
      </c>
      <c r="L50" s="7" t="str">
        <f t="shared" si="18"/>
        <v>CHIPPEWA FALLS</v>
      </c>
      <c r="M50" s="1">
        <f t="shared" si="19"/>
        <v>687</v>
      </c>
      <c r="N50" s="32">
        <f t="shared" si="20"/>
        <v>347</v>
      </c>
    </row>
    <row r="51" spans="1:13" ht="13.5">
      <c r="A51" s="1"/>
      <c r="B51" s="5"/>
      <c r="C51" s="1" t="s">
        <v>25</v>
      </c>
      <c r="D51" s="1" t="s">
        <v>26</v>
      </c>
      <c r="E51" s="1" t="s">
        <v>27</v>
      </c>
      <c r="F51" s="1" t="s">
        <v>25</v>
      </c>
      <c r="G51" s="1" t="s">
        <v>26</v>
      </c>
      <c r="H51" s="1" t="s">
        <v>28</v>
      </c>
      <c r="I51" s="1" t="s">
        <v>29</v>
      </c>
      <c r="J51" s="1"/>
      <c r="K51" s="1"/>
      <c r="L51" s="5"/>
      <c r="M51" s="1"/>
    </row>
    <row r="52" spans="1:14" ht="13.5">
      <c r="A52" s="1">
        <v>1</v>
      </c>
      <c r="B52" s="2" t="s">
        <v>103</v>
      </c>
      <c r="C52" s="6">
        <v>44</v>
      </c>
      <c r="D52" s="6">
        <v>52</v>
      </c>
      <c r="E52" s="1">
        <f>IF(COUNT(C52:D52)=2,SUM(C52:D52)," ")</f>
        <v>96</v>
      </c>
      <c r="F52" s="6">
        <v>42</v>
      </c>
      <c r="G52" s="6">
        <v>44</v>
      </c>
      <c r="H52" s="1">
        <f>IF(COUNT(F52:G52)=2,SUM(F52:G52)," ")</f>
        <v>86</v>
      </c>
      <c r="I52" s="1">
        <f>IF(COUNT(E52,H52)=2,SUM(E52+H52),"")</f>
        <v>182</v>
      </c>
      <c r="J52" s="1"/>
      <c r="K52" s="10">
        <f>IF(M52&lt;&gt;"",(RANK(M52,$M$3:$M$169,1)),"")</f>
        <v>62</v>
      </c>
      <c r="L52" s="38" t="str">
        <f aca="true" t="shared" si="21" ref="L52:L57">B52</f>
        <v>CU-Erik Jergenson</v>
      </c>
      <c r="M52" s="1">
        <f aca="true" t="shared" si="22" ref="M52:M57">I52</f>
        <v>182</v>
      </c>
      <c r="N52" s="32">
        <f aca="true" t="shared" si="23" ref="N52:N57">E52</f>
        <v>96</v>
      </c>
    </row>
    <row r="53" spans="1:14" ht="13.5">
      <c r="A53" s="1">
        <v>2</v>
      </c>
      <c r="B53" s="2" t="s">
        <v>104</v>
      </c>
      <c r="C53" s="6">
        <v>55</v>
      </c>
      <c r="D53" s="6">
        <v>56</v>
      </c>
      <c r="E53" s="1">
        <f>IF(COUNT(C53:D53)=2,SUM(C53:D53)," ")</f>
        <v>111</v>
      </c>
      <c r="F53" s="6">
        <v>59</v>
      </c>
      <c r="G53" s="6">
        <v>53</v>
      </c>
      <c r="H53" s="1">
        <f>IF(COUNT(F53:G53)=2,SUM(F53:G53)," ")</f>
        <v>112</v>
      </c>
      <c r="I53" s="1">
        <f>IF(COUNT(E53,H53)=2,SUM(E53+H53),"")</f>
        <v>223</v>
      </c>
      <c r="J53" s="1"/>
      <c r="K53" s="10">
        <f>IF(M53&lt;&gt;"",(RANK(M53,$M$3:$M$169,1)),"")</f>
        <v>104</v>
      </c>
      <c r="L53" s="38" t="str">
        <f t="shared" si="21"/>
        <v>CU-Logan Armstrong</v>
      </c>
      <c r="M53" s="1">
        <f t="shared" si="22"/>
        <v>223</v>
      </c>
      <c r="N53" s="32">
        <f t="shared" si="23"/>
        <v>111</v>
      </c>
    </row>
    <row r="54" spans="1:14" ht="13.5">
      <c r="A54" s="1">
        <v>3</v>
      </c>
      <c r="B54" s="2" t="s">
        <v>105</v>
      </c>
      <c r="C54" s="6">
        <v>53</v>
      </c>
      <c r="D54" s="6">
        <v>60</v>
      </c>
      <c r="E54" s="1">
        <f>IF(COUNT(C54:D54)=2,SUM(C54:D54)," ")</f>
        <v>113</v>
      </c>
      <c r="F54" s="6">
        <v>50</v>
      </c>
      <c r="G54" s="6">
        <v>56</v>
      </c>
      <c r="H54" s="1">
        <f>IF(COUNT(F54:G54)=2,SUM(F54:G54)," ")</f>
        <v>106</v>
      </c>
      <c r="I54" s="1">
        <f>IF(COUNT(E54,H54)=2,SUM(E54+H54),"")</f>
        <v>219</v>
      </c>
      <c r="J54" s="1"/>
      <c r="K54" s="10">
        <f>IF(M54&lt;&gt;"",(RANK(M54,$M$3:$M$169,1)),"")</f>
        <v>99</v>
      </c>
      <c r="L54" s="38" t="str">
        <f t="shared" si="21"/>
        <v>CU-Logan Steglich</v>
      </c>
      <c r="M54" s="1">
        <f t="shared" si="22"/>
        <v>219</v>
      </c>
      <c r="N54" s="32">
        <f t="shared" si="23"/>
        <v>113</v>
      </c>
    </row>
    <row r="55" spans="1:14" ht="13.5">
      <c r="A55" s="1">
        <v>4</v>
      </c>
      <c r="B55" s="2" t="s">
        <v>106</v>
      </c>
      <c r="C55" s="6">
        <v>49</v>
      </c>
      <c r="D55" s="6">
        <v>58</v>
      </c>
      <c r="E55" s="1">
        <f>IF(COUNT(C55:D55)=2,SUM(C55:D55)," ")</f>
        <v>107</v>
      </c>
      <c r="F55" s="6">
        <v>53</v>
      </c>
      <c r="G55" s="6">
        <v>63</v>
      </c>
      <c r="H55" s="1">
        <f>IF(COUNT(F55:G55)=2,SUM(F55:G55)," ")</f>
        <v>116</v>
      </c>
      <c r="I55" s="1">
        <f>IF(COUNT(E55,H55)=2,SUM(E55+H55),"")</f>
        <v>223</v>
      </c>
      <c r="J55" s="1"/>
      <c r="K55" s="10">
        <f>IF(M55&lt;&gt;"",(RANK(M55,$M$3:$M$169,1)),"")</f>
        <v>104</v>
      </c>
      <c r="L55" s="38" t="str">
        <f t="shared" si="21"/>
        <v>CU-Cody Paul</v>
      </c>
      <c r="M55" s="1">
        <f t="shared" si="22"/>
        <v>223</v>
      </c>
      <c r="N55" s="32">
        <f t="shared" si="23"/>
        <v>107</v>
      </c>
    </row>
    <row r="56" spans="1:14" ht="13.5">
      <c r="A56" s="1">
        <v>5</v>
      </c>
      <c r="B56" s="5" t="s">
        <v>101</v>
      </c>
      <c r="C56" s="6">
        <v>63</v>
      </c>
      <c r="D56" s="6">
        <v>58</v>
      </c>
      <c r="E56" s="1">
        <f>IF(COUNT(C56:D56)=2,SUM(C56:D56)," ")</f>
        <v>121</v>
      </c>
      <c r="F56" s="6">
        <v>48</v>
      </c>
      <c r="G56" s="6">
        <v>57</v>
      </c>
      <c r="H56" s="1">
        <f>IF(COUNT(F56:G56)=2,SUM(F56:G56)," ")</f>
        <v>105</v>
      </c>
      <c r="I56" s="1">
        <f>IF(COUNT(E56,H56)=2,SUM(E56+H56),"")</f>
        <v>226</v>
      </c>
      <c r="J56" s="1"/>
      <c r="K56" s="10">
        <f>IF(M56&lt;&gt;"",(RANK(M56,$M$3:$M$169,1)),"")</f>
        <v>108</v>
      </c>
      <c r="L56" s="38" t="str">
        <f t="shared" si="21"/>
        <v>CU-Trey Anderson</v>
      </c>
      <c r="M56" s="1">
        <f t="shared" si="22"/>
        <v>226</v>
      </c>
      <c r="N56" s="32">
        <f t="shared" si="23"/>
        <v>121</v>
      </c>
    </row>
    <row r="57" spans="1:14" ht="13.5">
      <c r="A57" s="1"/>
      <c r="B57" s="7" t="s">
        <v>32</v>
      </c>
      <c r="C57" s="6"/>
      <c r="D57" s="6"/>
      <c r="E57" s="43">
        <f>IF(COUNT(E52:E56)=5,SUM(E52:E56)-MAX(E52:E56),IF(COUNT(E52:E56)=4,SUM(E52:E56),"INC"))</f>
        <v>427</v>
      </c>
      <c r="F57" s="44"/>
      <c r="G57" s="44"/>
      <c r="H57" s="43">
        <f>IF(COUNT(H52:H56)=5,SUM(H52:H56)-MAX(H52:H56),IF(COUNT(H52:H56)=4,SUM(H52:H56),"INC"))</f>
        <v>409</v>
      </c>
      <c r="I57" s="43">
        <f>IF(COUNT(E57,H57)=2,SUM(E57+H57),"INC")</f>
        <v>836</v>
      </c>
      <c r="J57" s="1"/>
      <c r="K57" s="40">
        <f>IF(M57&lt;&gt;"Inc",(RANK(M57,$Q$3:$Q$26,1)),"")</f>
        <v>21</v>
      </c>
      <c r="L57" s="7" t="str">
        <f t="shared" si="21"/>
        <v>CUMBERLAND</v>
      </c>
      <c r="M57" s="1">
        <f t="shared" si="22"/>
        <v>836</v>
      </c>
      <c r="N57" s="32">
        <f t="shared" si="23"/>
        <v>427</v>
      </c>
    </row>
    <row r="58" spans="1:13" ht="13.5">
      <c r="A58" s="1"/>
      <c r="B58" s="5"/>
      <c r="C58" s="1" t="s">
        <v>25</v>
      </c>
      <c r="D58" s="1" t="s">
        <v>26</v>
      </c>
      <c r="E58" s="1" t="s">
        <v>27</v>
      </c>
      <c r="F58" s="1" t="s">
        <v>25</v>
      </c>
      <c r="G58" s="1" t="s">
        <v>26</v>
      </c>
      <c r="H58" s="1" t="s">
        <v>28</v>
      </c>
      <c r="I58" s="1" t="s">
        <v>29</v>
      </c>
      <c r="J58" s="1"/>
      <c r="K58" s="1"/>
      <c r="L58" s="5"/>
      <c r="M58" s="1"/>
    </row>
    <row r="59" spans="1:14" ht="13.5">
      <c r="A59" s="1">
        <v>1</v>
      </c>
      <c r="B59" s="2" t="s">
        <v>140</v>
      </c>
      <c r="C59" s="6">
        <v>37</v>
      </c>
      <c r="D59" s="6">
        <v>36</v>
      </c>
      <c r="E59" s="1">
        <f>IF(COUNT(C59:D59)=2,SUM(C59:D59)," ")</f>
        <v>73</v>
      </c>
      <c r="F59" s="6">
        <v>34</v>
      </c>
      <c r="G59" s="6">
        <v>37</v>
      </c>
      <c r="H59" s="1">
        <f>IF(COUNT(F59:G59)=2,SUM(F59:G59)," ")</f>
        <v>71</v>
      </c>
      <c r="I59" s="1">
        <f>IF(COUNT(E59,H59)=2,SUM(E59+H59),"")</f>
        <v>144</v>
      </c>
      <c r="J59" s="1"/>
      <c r="K59" s="10">
        <f>IF(M59&lt;&gt;"",(RANK(M59,$M$3:$M$169,1)),"")</f>
        <v>2</v>
      </c>
      <c r="L59" s="38" t="str">
        <f aca="true" t="shared" si="24" ref="L59:L64">B59</f>
        <v>DM-Job Espe</v>
      </c>
      <c r="M59" s="1">
        <f aca="true" t="shared" si="25" ref="M59:M66">I59</f>
        <v>144</v>
      </c>
      <c r="N59" s="32">
        <f aca="true" t="shared" si="26" ref="N59:N64">E59</f>
        <v>73</v>
      </c>
    </row>
    <row r="60" spans="1:14" ht="13.5">
      <c r="A60" s="1">
        <v>2</v>
      </c>
      <c r="B60" s="2" t="s">
        <v>84</v>
      </c>
      <c r="C60" s="6">
        <v>41</v>
      </c>
      <c r="D60" s="6">
        <v>37</v>
      </c>
      <c r="E60" s="1">
        <f>IF(COUNT(C60:D60)=2,SUM(C60:D60)," ")</f>
        <v>78</v>
      </c>
      <c r="F60" s="6">
        <v>39</v>
      </c>
      <c r="G60" s="6">
        <v>37</v>
      </c>
      <c r="H60" s="1">
        <f>IF(COUNT(F60:G60)=2,SUM(F60:G60)," ")</f>
        <v>76</v>
      </c>
      <c r="I60" s="1">
        <f>IF(COUNT(E60,H60)=2,SUM(E60+H60),"")</f>
        <v>154</v>
      </c>
      <c r="J60" s="1"/>
      <c r="K60" s="10">
        <f>IF(M60&lt;&gt;"",(RANK(M60,$M$3:$M$169,1)),"")</f>
        <v>7</v>
      </c>
      <c r="L60" s="38" t="str">
        <f t="shared" si="24"/>
        <v>DM-Joe Liberty</v>
      </c>
      <c r="M60" s="1">
        <f t="shared" si="25"/>
        <v>154</v>
      </c>
      <c r="N60" s="32">
        <f t="shared" si="26"/>
        <v>78</v>
      </c>
    </row>
    <row r="61" spans="1:14" ht="13.5">
      <c r="A61" s="1">
        <v>3</v>
      </c>
      <c r="B61" s="2" t="s">
        <v>64</v>
      </c>
      <c r="C61" s="6">
        <v>44</v>
      </c>
      <c r="D61" s="6">
        <v>40</v>
      </c>
      <c r="E61" s="1">
        <f>IF(COUNT(C61:D61)=2,SUM(C61:D61)," ")</f>
        <v>84</v>
      </c>
      <c r="F61" s="6">
        <v>42</v>
      </c>
      <c r="G61" s="6">
        <v>53</v>
      </c>
      <c r="H61" s="1">
        <f>IF(COUNT(F61:G61)=2,SUM(F61:G61)," ")</f>
        <v>95</v>
      </c>
      <c r="I61" s="1">
        <f>IF(COUNT(E61,H61)=2,SUM(E61+H61),"")</f>
        <v>179</v>
      </c>
      <c r="J61" s="1"/>
      <c r="K61" s="10">
        <f>IF(M61&lt;&gt;"",(RANK(M61,$M$3:$M$169,1)),"")</f>
        <v>53</v>
      </c>
      <c r="L61" s="38" t="str">
        <f t="shared" si="24"/>
        <v>DM-Royce Pichetti</v>
      </c>
      <c r="M61" s="1">
        <f t="shared" si="25"/>
        <v>179</v>
      </c>
      <c r="N61" s="32">
        <f t="shared" si="26"/>
        <v>84</v>
      </c>
    </row>
    <row r="62" spans="1:14" ht="13.5">
      <c r="A62" s="1">
        <v>4</v>
      </c>
      <c r="B62" s="2" t="s">
        <v>141</v>
      </c>
      <c r="C62" s="6">
        <v>42</v>
      </c>
      <c r="D62" s="6">
        <v>44</v>
      </c>
      <c r="E62" s="1">
        <f>IF(COUNT(C62:D62)=2,SUM(C62:D62)," ")</f>
        <v>86</v>
      </c>
      <c r="F62" s="6">
        <v>47</v>
      </c>
      <c r="G62" s="6">
        <v>47</v>
      </c>
      <c r="H62" s="1">
        <f>IF(COUNT(F62:G62)=2,SUM(F62:G62)," ")</f>
        <v>94</v>
      </c>
      <c r="I62" s="1">
        <f>IF(COUNT(E62,H62)=2,SUM(E62+H62),"")</f>
        <v>180</v>
      </c>
      <c r="J62" s="1"/>
      <c r="K62" s="10">
        <f>IF(M62&lt;&gt;"",(RANK(M62,$M$3:$M$169,1)),"")</f>
        <v>55</v>
      </c>
      <c r="L62" s="38" t="str">
        <f t="shared" si="24"/>
        <v>DM-Cole Feriancek</v>
      </c>
      <c r="M62" s="1">
        <f t="shared" si="25"/>
        <v>180</v>
      </c>
      <c r="N62" s="32">
        <f t="shared" si="26"/>
        <v>86</v>
      </c>
    </row>
    <row r="63" spans="1:14" ht="13.5">
      <c r="A63" s="1">
        <v>5</v>
      </c>
      <c r="B63" s="2" t="s">
        <v>168</v>
      </c>
      <c r="C63" s="6">
        <v>48</v>
      </c>
      <c r="D63" s="6">
        <v>42</v>
      </c>
      <c r="E63" s="1">
        <f>IF(COUNT(C63:D63)=2,SUM(C63:D63)," ")</f>
        <v>90</v>
      </c>
      <c r="F63" s="6">
        <v>40</v>
      </c>
      <c r="G63" s="6">
        <v>45</v>
      </c>
      <c r="H63" s="1">
        <f>IF(COUNT(F63:G63)=2,SUM(F63:G63)," ")</f>
        <v>85</v>
      </c>
      <c r="I63" s="1">
        <f>IF(COUNT(E63,H63)=2,SUM(E63+H63),"")</f>
        <v>175</v>
      </c>
      <c r="J63" s="1"/>
      <c r="K63" s="10">
        <f>IF(M63&lt;&gt;"",(RANK(M63,$M$3:$M$169,1)),"")</f>
        <v>39</v>
      </c>
      <c r="L63" s="38" t="str">
        <f t="shared" si="24"/>
        <v>DM-Noah Schottenbauer</v>
      </c>
      <c r="M63" s="1">
        <f t="shared" si="25"/>
        <v>175</v>
      </c>
      <c r="N63" s="32">
        <f t="shared" si="26"/>
        <v>90</v>
      </c>
    </row>
    <row r="64" spans="1:14" ht="13.5">
      <c r="A64" s="1"/>
      <c r="B64" s="7" t="s">
        <v>44</v>
      </c>
      <c r="C64" s="6"/>
      <c r="D64" s="6"/>
      <c r="E64" s="43">
        <f>IF(COUNT(E59:E63)=5,SUM(E59:E63)-MAX(E59:E63),IF(COUNT(E59:E63)=4,SUM(E59:E63),"INC"))</f>
        <v>321</v>
      </c>
      <c r="F64" s="44"/>
      <c r="G64" s="44"/>
      <c r="H64" s="43">
        <f>IF(COUNT(H59:H63)=5,SUM(H59:H63)-MAX(H59:H63),IF(COUNT(H59:H63)=4,SUM(H59:H63),"INC"))</f>
        <v>326</v>
      </c>
      <c r="I64" s="43">
        <f>IF(COUNT(E64,H64)=2,SUM(E64+H64),"INC")</f>
        <v>647</v>
      </c>
      <c r="J64" s="1"/>
      <c r="K64" s="40">
        <f>IF(M64&lt;&gt;"Inc",(RANK(M64,$Q$3:$Q$26,1)),"")</f>
        <v>3</v>
      </c>
      <c r="L64" s="7" t="str">
        <f t="shared" si="24"/>
        <v>DULUTH MARSHALL</v>
      </c>
      <c r="M64" s="1">
        <f t="shared" si="25"/>
        <v>647</v>
      </c>
      <c r="N64" s="32">
        <f t="shared" si="26"/>
        <v>321</v>
      </c>
    </row>
    <row r="65" spans="1:13" ht="13.5">
      <c r="A65" s="1"/>
      <c r="B65" s="5"/>
      <c r="C65" s="1" t="s">
        <v>25</v>
      </c>
      <c r="D65" s="1" t="s">
        <v>26</v>
      </c>
      <c r="E65" s="1" t="s">
        <v>27</v>
      </c>
      <c r="F65" s="1" t="s">
        <v>25</v>
      </c>
      <c r="G65" s="1" t="s">
        <v>26</v>
      </c>
      <c r="H65" s="1" t="s">
        <v>28</v>
      </c>
      <c r="I65" s="1" t="s">
        <v>29</v>
      </c>
      <c r="J65" s="1"/>
      <c r="K65" s="1"/>
      <c r="L65" s="5"/>
      <c r="M65" s="1"/>
    </row>
    <row r="66" spans="1:14" ht="13.5">
      <c r="A66" s="1">
        <v>1</v>
      </c>
      <c r="B66" s="2" t="s">
        <v>65</v>
      </c>
      <c r="C66" s="6">
        <v>42</v>
      </c>
      <c r="D66" s="6">
        <v>41</v>
      </c>
      <c r="E66" s="1">
        <f>IF(COUNT(C66:D66)=2,SUM(C66:D66)," ")</f>
        <v>83</v>
      </c>
      <c r="F66" s="6">
        <v>37</v>
      </c>
      <c r="G66" s="6">
        <v>36</v>
      </c>
      <c r="H66" s="1">
        <f>IF(COUNT(F66:G66)=2,SUM(F66:G66)," ")</f>
        <v>73</v>
      </c>
      <c r="I66" s="1">
        <f>IF(COUNT(E66,H66)=2,SUM(E66+H66),"")</f>
        <v>156</v>
      </c>
      <c r="J66" s="1"/>
      <c r="K66" s="10">
        <f>IF(M66&lt;&gt;"",(RANK(M66,$M$3:$M$169,1)),"")</f>
        <v>12</v>
      </c>
      <c r="L66" s="38" t="str">
        <f aca="true" t="shared" si="27" ref="L66:L71">B66</f>
        <v>ECM-Chase Rauckman</v>
      </c>
      <c r="M66" s="1">
        <f t="shared" si="25"/>
        <v>156</v>
      </c>
      <c r="N66" s="32">
        <f aca="true" t="shared" si="28" ref="N66:N71">E66</f>
        <v>83</v>
      </c>
    </row>
    <row r="67" spans="1:14" ht="13.5">
      <c r="A67" s="1">
        <v>2</v>
      </c>
      <c r="B67" s="2" t="s">
        <v>66</v>
      </c>
      <c r="C67" s="6">
        <v>41</v>
      </c>
      <c r="D67" s="6">
        <v>47</v>
      </c>
      <c r="E67" s="1">
        <f>IF(COUNT(C67:D67)=2,SUM(C67:D67)," ")</f>
        <v>88</v>
      </c>
      <c r="F67" s="6">
        <v>41</v>
      </c>
      <c r="G67" s="6">
        <v>40</v>
      </c>
      <c r="H67" s="1">
        <f>IF(COUNT(F67:G67)=2,SUM(F67:G67)," ")</f>
        <v>81</v>
      </c>
      <c r="I67" s="1">
        <f>IF(COUNT(E67,H67)=2,SUM(E67+H67),"")</f>
        <v>169</v>
      </c>
      <c r="J67" s="1"/>
      <c r="K67" s="10">
        <f>IF(M67&lt;&gt;"",(RANK(M67,$M$3:$M$169,1)),"")</f>
        <v>31</v>
      </c>
      <c r="L67" s="38" t="str">
        <f t="shared" si="27"/>
        <v>ECM-Matt Fladten</v>
      </c>
      <c r="M67" s="1">
        <f>I67</f>
        <v>169</v>
      </c>
      <c r="N67" s="32">
        <f t="shared" si="28"/>
        <v>88</v>
      </c>
    </row>
    <row r="68" spans="1:14" ht="13.5">
      <c r="A68" s="1">
        <v>3</v>
      </c>
      <c r="B68" s="2" t="s">
        <v>67</v>
      </c>
      <c r="C68" s="6">
        <v>44</v>
      </c>
      <c r="D68" s="6">
        <v>45</v>
      </c>
      <c r="E68" s="1">
        <f>IF(COUNT(C68:D68)=2,SUM(C68:D68)," ")</f>
        <v>89</v>
      </c>
      <c r="F68" s="6">
        <v>46</v>
      </c>
      <c r="G68" s="6">
        <v>40</v>
      </c>
      <c r="H68" s="1">
        <f>IF(COUNT(F68:G68)=2,SUM(F68:G68)," ")</f>
        <v>86</v>
      </c>
      <c r="I68" s="1">
        <f>IF(COUNT(E68,H68)=2,SUM(E68+H68),"")</f>
        <v>175</v>
      </c>
      <c r="J68" s="1"/>
      <c r="K68" s="10">
        <f>IF(M68&lt;&gt;"",(RANK(M68,$M$3:$M$169,1)),"")</f>
        <v>39</v>
      </c>
      <c r="L68" s="38" t="str">
        <f t="shared" si="27"/>
        <v>ECM-Will Nordlund</v>
      </c>
      <c r="M68" s="1">
        <f>I68</f>
        <v>175</v>
      </c>
      <c r="N68" s="32">
        <f t="shared" si="28"/>
        <v>89</v>
      </c>
    </row>
    <row r="69" spans="1:14" ht="13.5">
      <c r="A69" s="1">
        <v>4</v>
      </c>
      <c r="B69" s="2" t="s">
        <v>102</v>
      </c>
      <c r="C69" s="6">
        <v>38</v>
      </c>
      <c r="D69" s="6">
        <v>46</v>
      </c>
      <c r="E69" s="1">
        <f>IF(COUNT(C69:D69)=2,SUM(C69:D69)," ")</f>
        <v>84</v>
      </c>
      <c r="F69" s="6">
        <v>37</v>
      </c>
      <c r="G69" s="6">
        <v>42</v>
      </c>
      <c r="H69" s="1">
        <f>IF(COUNT(F69:G69)=2,SUM(F69:G69)," ")</f>
        <v>79</v>
      </c>
      <c r="I69" s="1">
        <f>IF(COUNT(E69,H69)=2,SUM(E69+H69),"")</f>
        <v>163</v>
      </c>
      <c r="J69" s="1"/>
      <c r="K69" s="10">
        <f>IF(M69&lt;&gt;"",(RANK(M69,$M$3:$M$169,1)),"")</f>
        <v>23</v>
      </c>
      <c r="L69" s="38" t="str">
        <f t="shared" si="27"/>
        <v>ECM-Billy Peterson</v>
      </c>
      <c r="M69" s="1">
        <f>I69</f>
        <v>163</v>
      </c>
      <c r="N69" s="32">
        <f t="shared" si="28"/>
        <v>84</v>
      </c>
    </row>
    <row r="70" spans="1:14" ht="13.5">
      <c r="A70" s="1">
        <v>5</v>
      </c>
      <c r="B70" s="5" t="s">
        <v>107</v>
      </c>
      <c r="C70" s="6">
        <v>39</v>
      </c>
      <c r="D70" s="6">
        <v>45</v>
      </c>
      <c r="E70" s="1">
        <f>IF(COUNT(C70:D70)=2,SUM(C70:D70)," ")</f>
        <v>84</v>
      </c>
      <c r="F70" s="6">
        <v>40</v>
      </c>
      <c r="G70" s="6">
        <v>44</v>
      </c>
      <c r="H70" s="1">
        <f>IF(COUNT(F70:G70)=2,SUM(F70:G70)," ")</f>
        <v>84</v>
      </c>
      <c r="I70" s="1">
        <f>IF(COUNT(E70,H70)=2,SUM(E70+H70),"")</f>
        <v>168</v>
      </c>
      <c r="J70" s="1"/>
      <c r="K70" s="10">
        <f>IF(M70&lt;&gt;"",(RANK(M70,$M$3:$M$169,1)),"")</f>
        <v>29</v>
      </c>
      <c r="L70" s="38" t="str">
        <f t="shared" si="27"/>
        <v>ECM-Zach Bernhardt</v>
      </c>
      <c r="M70" s="1">
        <f>I70</f>
        <v>168</v>
      </c>
      <c r="N70" s="32">
        <f t="shared" si="28"/>
        <v>84</v>
      </c>
    </row>
    <row r="71" spans="1:14" ht="13.5">
      <c r="A71" s="1"/>
      <c r="B71" s="7" t="s">
        <v>49</v>
      </c>
      <c r="C71" s="6"/>
      <c r="D71" s="6"/>
      <c r="E71" s="43">
        <f>IF(COUNT(E66:E70)=5,SUM(E66:E70)-MAX(E66:E70),IF(COUNT(E66:E70)=4,SUM(E66:E70),"INC"))</f>
        <v>339</v>
      </c>
      <c r="F71" s="44"/>
      <c r="G71" s="44"/>
      <c r="H71" s="43">
        <f>IF(COUNT(H66:H70)=5,SUM(H66:H70)-MAX(H66:H70),IF(COUNT(H66:H70)=4,SUM(H66:H70),"INC"))</f>
        <v>317</v>
      </c>
      <c r="I71" s="43">
        <f>IF(COUNT(E71,H71)=2,SUM(E71+H71),"INC")</f>
        <v>656</v>
      </c>
      <c r="J71" s="1"/>
      <c r="K71" s="40">
        <f>IF(M71&lt;&gt;"Inc",(RANK(M71,$Q$3:$Q$26,1)),"")</f>
        <v>5</v>
      </c>
      <c r="L71" s="7" t="str">
        <f t="shared" si="27"/>
        <v>EAU CLAIRE MEMORIAL</v>
      </c>
      <c r="M71" s="1">
        <f>I71</f>
        <v>656</v>
      </c>
      <c r="N71" s="32">
        <f t="shared" si="28"/>
        <v>339</v>
      </c>
    </row>
    <row r="72" spans="1:13" ht="13.5">
      <c r="A72" s="1"/>
      <c r="B72" s="5"/>
      <c r="C72" s="1" t="s">
        <v>25</v>
      </c>
      <c r="D72" s="1" t="s">
        <v>26</v>
      </c>
      <c r="E72" s="1" t="s">
        <v>27</v>
      </c>
      <c r="F72" s="1" t="s">
        <v>25</v>
      </c>
      <c r="G72" s="1" t="s">
        <v>26</v>
      </c>
      <c r="H72" s="1" t="s">
        <v>28</v>
      </c>
      <c r="I72" s="1" t="s">
        <v>29</v>
      </c>
      <c r="J72" s="1"/>
      <c r="K72" s="1"/>
      <c r="L72" s="5"/>
      <c r="M72" s="1"/>
    </row>
    <row r="73" spans="1:14" ht="13.5">
      <c r="A73" s="1">
        <v>1</v>
      </c>
      <c r="B73" s="5" t="s">
        <v>68</v>
      </c>
      <c r="C73" s="6">
        <v>34</v>
      </c>
      <c r="D73" s="6">
        <v>36</v>
      </c>
      <c r="E73" s="1">
        <f>IF(COUNT(C73:D73)=2,SUM(C73:D73)," ")</f>
        <v>70</v>
      </c>
      <c r="F73" s="6">
        <v>36</v>
      </c>
      <c r="G73" s="6">
        <v>35</v>
      </c>
      <c r="H73" s="1">
        <f>IF(COUNT(F73:G73)=2,SUM(F73:G73)," ")</f>
        <v>71</v>
      </c>
      <c r="I73" s="1">
        <f>IF(COUNT(E73,H73)=2,SUM(E73+H73),"")</f>
        <v>141</v>
      </c>
      <c r="J73" s="1"/>
      <c r="K73" s="10">
        <f>IF(M73&lt;&gt;"",(RANK(M73,$M$3:$M$169,1)),"")</f>
        <v>1</v>
      </c>
      <c r="L73" s="38" t="str">
        <f aca="true" t="shared" si="29" ref="L73:L78">B73</f>
        <v>ECN-Matt Tolan</v>
      </c>
      <c r="M73" s="1">
        <f aca="true" t="shared" si="30" ref="M73:M78">I73</f>
        <v>141</v>
      </c>
      <c r="N73" s="32">
        <f aca="true" t="shared" si="31" ref="N73:N78">E73</f>
        <v>70</v>
      </c>
    </row>
    <row r="74" spans="1:14" ht="13.5">
      <c r="A74" s="1">
        <v>2</v>
      </c>
      <c r="B74" s="5" t="s">
        <v>47</v>
      </c>
      <c r="C74" s="6">
        <v>38</v>
      </c>
      <c r="D74" s="6">
        <v>39</v>
      </c>
      <c r="E74" s="1">
        <f>IF(COUNT(C74:D74)=2,SUM(C74:D74)," ")</f>
        <v>77</v>
      </c>
      <c r="F74" s="6">
        <v>37</v>
      </c>
      <c r="G74" s="6">
        <v>44</v>
      </c>
      <c r="H74" s="1">
        <f>IF(COUNT(F74:G74)=2,SUM(F74:G74)," ")</f>
        <v>81</v>
      </c>
      <c r="I74" s="1">
        <f>IF(COUNT(E74,H74)=2,SUM(E74+H74),"")</f>
        <v>158</v>
      </c>
      <c r="J74" s="1"/>
      <c r="K74" s="10">
        <f>IF(M74&lt;&gt;"",(RANK(M74,$M$3:$M$169,1)),"")</f>
        <v>15</v>
      </c>
      <c r="L74" s="38" t="str">
        <f t="shared" si="29"/>
        <v>ECN-Logan Comte</v>
      </c>
      <c r="M74" s="1">
        <f t="shared" si="30"/>
        <v>158</v>
      </c>
      <c r="N74" s="32">
        <f t="shared" si="31"/>
        <v>77</v>
      </c>
    </row>
    <row r="75" spans="1:14" ht="13.5">
      <c r="A75" s="1">
        <v>3</v>
      </c>
      <c r="B75" s="48" t="s">
        <v>69</v>
      </c>
      <c r="C75" s="6">
        <v>42</v>
      </c>
      <c r="D75" s="6">
        <v>39</v>
      </c>
      <c r="E75" s="1">
        <f>IF(COUNT(C75:D75)=2,SUM(C75:D75)," ")</f>
        <v>81</v>
      </c>
      <c r="F75" s="6">
        <v>36</v>
      </c>
      <c r="G75" s="6">
        <v>40</v>
      </c>
      <c r="H75" s="1">
        <f>IF(COUNT(F75:G75)=2,SUM(F75:G75)," ")</f>
        <v>76</v>
      </c>
      <c r="I75" s="1">
        <f>IF(COUNT(E75,H75)=2,SUM(E75+H75),"")</f>
        <v>157</v>
      </c>
      <c r="J75" s="1"/>
      <c r="K75" s="10">
        <f>IF(M75&lt;&gt;"",(RANK(M75,$M$3:$M$169,1)),"")</f>
        <v>14</v>
      </c>
      <c r="L75" s="38" t="str">
        <f t="shared" si="29"/>
        <v>ECN-John Haselwander</v>
      </c>
      <c r="M75" s="1">
        <f t="shared" si="30"/>
        <v>157</v>
      </c>
      <c r="N75" s="32">
        <f t="shared" si="31"/>
        <v>81</v>
      </c>
    </row>
    <row r="76" spans="1:14" ht="13.5">
      <c r="A76" s="1">
        <v>4</v>
      </c>
      <c r="B76" s="5" t="s">
        <v>108</v>
      </c>
      <c r="C76" s="6">
        <v>40</v>
      </c>
      <c r="D76" s="6">
        <v>45</v>
      </c>
      <c r="E76" s="1">
        <f>IF(COUNT(C76:D76)=2,SUM(C76:D76)," ")</f>
        <v>85</v>
      </c>
      <c r="F76" s="6">
        <v>39</v>
      </c>
      <c r="G76" s="6">
        <v>39</v>
      </c>
      <c r="H76" s="1">
        <f>IF(COUNT(F76:G76)=2,SUM(F76:G76)," ")</f>
        <v>78</v>
      </c>
      <c r="I76" s="1">
        <f>IF(COUNT(E76,H76)=2,SUM(E76+H76),"")</f>
        <v>163</v>
      </c>
      <c r="J76" s="1"/>
      <c r="K76" s="10">
        <f>IF(M76&lt;&gt;"",(RANK(M76,$M$3:$M$169,1)),"")</f>
        <v>23</v>
      </c>
      <c r="L76" s="38" t="str">
        <f t="shared" si="29"/>
        <v>ECN-Tyler Reiland</v>
      </c>
      <c r="M76" s="1">
        <f t="shared" si="30"/>
        <v>163</v>
      </c>
      <c r="N76" s="32">
        <f t="shared" si="31"/>
        <v>85</v>
      </c>
    </row>
    <row r="77" spans="1:14" ht="13.5">
      <c r="A77" s="1">
        <v>5</v>
      </c>
      <c r="B77" s="5" t="s">
        <v>162</v>
      </c>
      <c r="C77" s="6">
        <v>40</v>
      </c>
      <c r="D77" s="6">
        <v>52</v>
      </c>
      <c r="E77" s="1">
        <f>IF(COUNT(C77:D77)=2,SUM(C77:D77)," ")</f>
        <v>92</v>
      </c>
      <c r="F77" s="6">
        <v>44</v>
      </c>
      <c r="G77" s="6">
        <v>45</v>
      </c>
      <c r="H77" s="1">
        <f>IF(COUNT(F77:G77)=2,SUM(F77:G77)," ")</f>
        <v>89</v>
      </c>
      <c r="I77" s="1">
        <f>IF(COUNT(E77,H77)=2,SUM(E77+H77),"")</f>
        <v>181</v>
      </c>
      <c r="J77" s="1"/>
      <c r="K77" s="10">
        <f>IF(M77&lt;&gt;"",(RANK(M77,$M$3:$M$169,1)),"")</f>
        <v>58</v>
      </c>
      <c r="L77" s="38" t="str">
        <f t="shared" si="29"/>
        <v>ECN-Max Derleth</v>
      </c>
      <c r="M77" s="1">
        <f t="shared" si="30"/>
        <v>181</v>
      </c>
      <c r="N77" s="32">
        <f t="shared" si="31"/>
        <v>92</v>
      </c>
    </row>
    <row r="78" spans="1:14" ht="13.5">
      <c r="A78" s="1"/>
      <c r="B78" s="7" t="s">
        <v>21</v>
      </c>
      <c r="C78" s="6"/>
      <c r="D78" s="6"/>
      <c r="E78" s="43">
        <f>IF(COUNT(E73:E77)=5,SUM(E73:E77)-MAX(E73:E77),IF(COUNT(E73:E77)=4,SUM(E73:E77),"INC"))</f>
        <v>313</v>
      </c>
      <c r="F78" s="44"/>
      <c r="G78" s="44"/>
      <c r="H78" s="43">
        <f>IF(COUNT(H73:H77)=5,SUM(H73:H77)-MAX(H73:H77),IF(COUNT(H73:H77)=4,SUM(H73:H77),"INC"))</f>
        <v>306</v>
      </c>
      <c r="I78" s="43">
        <f>IF(COUNT(E78,H78)=2,SUM(E78+H78),"INC")</f>
        <v>619</v>
      </c>
      <c r="J78" s="1"/>
      <c r="K78" s="40">
        <f>IF(M78&lt;&gt;"Inc",(RANK(M78,$Q$3:$Q$26,1)),"")</f>
        <v>1</v>
      </c>
      <c r="L78" s="7" t="str">
        <f t="shared" si="29"/>
        <v>EAU CLAIRE NORTH</v>
      </c>
      <c r="M78" s="1">
        <f t="shared" si="30"/>
        <v>619</v>
      </c>
      <c r="N78" s="32">
        <f t="shared" si="31"/>
        <v>313</v>
      </c>
    </row>
    <row r="79" spans="1:13" ht="13.5">
      <c r="A79" s="1"/>
      <c r="B79" s="5"/>
      <c r="C79" s="1" t="s">
        <v>25</v>
      </c>
      <c r="D79" s="1" t="s">
        <v>26</v>
      </c>
      <c r="E79" s="1" t="s">
        <v>27</v>
      </c>
      <c r="F79" s="1" t="s">
        <v>25</v>
      </c>
      <c r="G79" s="1" t="s">
        <v>26</v>
      </c>
      <c r="H79" s="1" t="s">
        <v>28</v>
      </c>
      <c r="I79" s="1" t="s">
        <v>29</v>
      </c>
      <c r="J79" s="1"/>
      <c r="K79" s="1"/>
      <c r="L79" s="5"/>
      <c r="M79" s="1"/>
    </row>
    <row r="80" spans="1:14" ht="13.5">
      <c r="A80" s="1">
        <v>1</v>
      </c>
      <c r="B80" s="46" t="s">
        <v>70</v>
      </c>
      <c r="C80" s="6">
        <v>36</v>
      </c>
      <c r="D80" s="6">
        <v>38</v>
      </c>
      <c r="E80" s="1">
        <f>IF(COUNT(C80:D80)=2,SUM(C80:D80)," ")</f>
        <v>74</v>
      </c>
      <c r="F80" s="6">
        <v>39</v>
      </c>
      <c r="G80" s="6">
        <v>39</v>
      </c>
      <c r="H80" s="1">
        <f>IF(COUNT(F80:G80)=2,SUM(F80:G80)," ")</f>
        <v>78</v>
      </c>
      <c r="I80" s="1">
        <f>IF(COUNT(E80,H80)=2,SUM(E80+H80),"")</f>
        <v>152</v>
      </c>
      <c r="J80" s="1"/>
      <c r="K80" s="10">
        <f>IF(M80&lt;&gt;"",(RANK(M80,$M$3:$M$169,1)),"")</f>
        <v>3</v>
      </c>
      <c r="L80" s="38" t="str">
        <f aca="true" t="shared" si="32" ref="L80:L85">B80</f>
        <v>HA-Mike McDonald</v>
      </c>
      <c r="M80" s="1">
        <f aca="true" t="shared" si="33" ref="M80:M85">I80</f>
        <v>152</v>
      </c>
      <c r="N80" s="32">
        <f aca="true" t="shared" si="34" ref="N80:N85">E80</f>
        <v>74</v>
      </c>
    </row>
    <row r="81" spans="1:14" ht="13.5">
      <c r="A81" s="1">
        <v>2</v>
      </c>
      <c r="B81" s="5" t="s">
        <v>71</v>
      </c>
      <c r="C81" s="6">
        <v>37</v>
      </c>
      <c r="D81" s="6">
        <v>40</v>
      </c>
      <c r="E81" s="1">
        <f>IF(COUNT(C81:D81)=2,SUM(C81:D81)," ")</f>
        <v>77</v>
      </c>
      <c r="F81" s="6">
        <v>37</v>
      </c>
      <c r="G81" s="6">
        <v>39</v>
      </c>
      <c r="H81" s="1">
        <f>IF(COUNT(F81:G81)=2,SUM(F81:G81)," ")</f>
        <v>76</v>
      </c>
      <c r="I81" s="1">
        <f>IF(COUNT(E81,H81)=2,SUM(E81+H81),"")</f>
        <v>153</v>
      </c>
      <c r="J81" s="1"/>
      <c r="K81" s="10">
        <f>IF(M81&lt;&gt;"",(RANK(M81,$M$3:$M$169,1)),"")</f>
        <v>5</v>
      </c>
      <c r="L81" s="38" t="str">
        <f t="shared" si="32"/>
        <v>HA-Max Disher</v>
      </c>
      <c r="M81" s="1">
        <f t="shared" si="33"/>
        <v>153</v>
      </c>
      <c r="N81" s="32">
        <f t="shared" si="34"/>
        <v>77</v>
      </c>
    </row>
    <row r="82" spans="1:14" ht="13.5">
      <c r="A82" s="1">
        <v>3</v>
      </c>
      <c r="B82" s="5" t="s">
        <v>91</v>
      </c>
      <c r="C82" s="6">
        <v>42</v>
      </c>
      <c r="D82" s="6">
        <v>39</v>
      </c>
      <c r="E82" s="1">
        <f>IF(COUNT(C82:D82)=2,SUM(C82:D82)," ")</f>
        <v>81</v>
      </c>
      <c r="F82" s="6">
        <v>41</v>
      </c>
      <c r="G82" s="6">
        <v>43</v>
      </c>
      <c r="H82" s="1">
        <f>IF(COUNT(F82:G82)=2,SUM(F82:G82)," ")</f>
        <v>84</v>
      </c>
      <c r="I82" s="1">
        <f>IF(COUNT(E82,H82)=2,SUM(E82+H82),"")</f>
        <v>165</v>
      </c>
      <c r="J82" s="1"/>
      <c r="K82" s="10">
        <f>IF(M82&lt;&gt;"",(RANK(M82,$M$3:$M$169,1)),"")</f>
        <v>25</v>
      </c>
      <c r="L82" s="38" t="str">
        <f t="shared" si="32"/>
        <v>HA-Simon Terry</v>
      </c>
      <c r="M82" s="1">
        <f t="shared" si="33"/>
        <v>165</v>
      </c>
      <c r="N82" s="32">
        <f t="shared" si="34"/>
        <v>81</v>
      </c>
    </row>
    <row r="83" spans="1:14" ht="13.5">
      <c r="A83" s="1">
        <v>4</v>
      </c>
      <c r="B83" s="5" t="s">
        <v>72</v>
      </c>
      <c r="C83" s="6">
        <v>37</v>
      </c>
      <c r="D83" s="6">
        <v>36</v>
      </c>
      <c r="E83" s="1">
        <f>IF(COUNT(C83:D83)=2,SUM(C83:D83)," ")</f>
        <v>73</v>
      </c>
      <c r="F83" s="6">
        <v>40</v>
      </c>
      <c r="G83" s="6">
        <v>42</v>
      </c>
      <c r="H83" s="1">
        <f>IF(COUNT(F83:G83)=2,SUM(F83:G83)," ")</f>
        <v>82</v>
      </c>
      <c r="I83" s="1">
        <f>IF(COUNT(E83,H83)=2,SUM(E83+H83),"")</f>
        <v>155</v>
      </c>
      <c r="J83" s="1"/>
      <c r="K83" s="10">
        <f>IF(M83&lt;&gt;"",(RANK(M83,$M$3:$M$169,1)),"")</f>
        <v>9</v>
      </c>
      <c r="L83" s="38" t="str">
        <f t="shared" si="32"/>
        <v>HA-Eli Robbins</v>
      </c>
      <c r="M83" s="1">
        <f t="shared" si="33"/>
        <v>155</v>
      </c>
      <c r="N83" s="32">
        <f t="shared" si="34"/>
        <v>73</v>
      </c>
    </row>
    <row r="84" spans="1:14" ht="13.5">
      <c r="A84" s="1">
        <v>5</v>
      </c>
      <c r="B84" s="5" t="s">
        <v>167</v>
      </c>
      <c r="C84" s="6">
        <v>43</v>
      </c>
      <c r="D84" s="6">
        <v>46</v>
      </c>
      <c r="E84" s="1">
        <f>IF(COUNT(C84:D84)=2,SUM(C84:D84)," ")</f>
        <v>89</v>
      </c>
      <c r="F84" s="6">
        <v>47</v>
      </c>
      <c r="G84" s="6">
        <v>48</v>
      </c>
      <c r="H84" s="1">
        <f>IF(COUNT(F84:G84)=2,SUM(F84:G84)," ")</f>
        <v>95</v>
      </c>
      <c r="I84" s="1">
        <f>IF(COUNT(E84,H84)=2,SUM(E84+H84),"")</f>
        <v>184</v>
      </c>
      <c r="J84" s="1"/>
      <c r="K84" s="10">
        <f>IF(M84&lt;&gt;"",(RANK(M84,$M$3:$M$169,1)),"")</f>
        <v>69</v>
      </c>
      <c r="L84" s="38" t="str">
        <f t="shared" si="32"/>
        <v>HA-Jack Hansen</v>
      </c>
      <c r="M84" s="1">
        <f t="shared" si="33"/>
        <v>184</v>
      </c>
      <c r="N84" s="32">
        <f t="shared" si="34"/>
        <v>89</v>
      </c>
    </row>
    <row r="85" spans="1:14" ht="13.5">
      <c r="A85" s="1"/>
      <c r="B85" s="7" t="s">
        <v>33</v>
      </c>
      <c r="C85" s="6"/>
      <c r="D85" s="6"/>
      <c r="E85" s="43">
        <f>IF(COUNT(E80:E84)=5,SUM(E80:E84)-MAX(E80:E84),IF(COUNT(E80:E84)=4,SUM(E80:E84),"INC"))</f>
        <v>305</v>
      </c>
      <c r="F85" s="44"/>
      <c r="G85" s="44"/>
      <c r="H85" s="43">
        <f>IF(COUNT(H80:H84)=5,SUM(H80:H84)-MAX(H80:H84),IF(COUNT(H80:H84)=4,SUM(H80:H84),"INC"))</f>
        <v>320</v>
      </c>
      <c r="I85" s="43">
        <f>IF(COUNT(E85,H85)=2,SUM(E85+H85),"INC")</f>
        <v>625</v>
      </c>
      <c r="J85" s="1"/>
      <c r="K85" s="40">
        <f>IF(M85&lt;&gt;"Inc",(RANK(M85,$Q$3:$Q$26,1)),"")</f>
        <v>2</v>
      </c>
      <c r="L85" s="7" t="str">
        <f t="shared" si="32"/>
        <v>HAYWARD</v>
      </c>
      <c r="M85" s="1">
        <f t="shared" si="33"/>
        <v>625</v>
      </c>
      <c r="N85" s="32">
        <f t="shared" si="34"/>
        <v>305</v>
      </c>
    </row>
    <row r="86" spans="1:13" ht="13.5">
      <c r="A86" s="1"/>
      <c r="B86" s="5"/>
      <c r="C86" s="1" t="s">
        <v>25</v>
      </c>
      <c r="D86" s="1" t="s">
        <v>26</v>
      </c>
      <c r="E86" s="1" t="s">
        <v>27</v>
      </c>
      <c r="F86" s="1" t="s">
        <v>25</v>
      </c>
      <c r="G86" s="1" t="s">
        <v>26</v>
      </c>
      <c r="H86" s="1" t="s">
        <v>28</v>
      </c>
      <c r="I86" s="1" t="s">
        <v>29</v>
      </c>
      <c r="J86" s="1"/>
      <c r="K86" s="1"/>
      <c r="L86" s="5"/>
      <c r="M86" s="1"/>
    </row>
    <row r="87" spans="1:14" ht="13.5">
      <c r="A87" s="1">
        <v>1</v>
      </c>
      <c r="B87" s="5" t="s">
        <v>109</v>
      </c>
      <c r="C87" s="6">
        <v>41</v>
      </c>
      <c r="D87" s="6">
        <v>43</v>
      </c>
      <c r="E87" s="1">
        <f>IF(COUNT(C87:D87)=2,SUM(C87:D87)," ")</f>
        <v>84</v>
      </c>
      <c r="F87" s="6">
        <v>40</v>
      </c>
      <c r="G87" s="6">
        <v>38</v>
      </c>
      <c r="H87" s="1">
        <f>IF(COUNT(F87:G87)=2,SUM(F87:G87)," ")</f>
        <v>78</v>
      </c>
      <c r="I87" s="1">
        <f>IF(COUNT(E87,H87)=2,SUM(E87+H87),"")</f>
        <v>162</v>
      </c>
      <c r="J87" s="1"/>
      <c r="K87" s="10">
        <f>IF(M87&lt;&gt;"",(RANK(M87,$M$3:$M$169,1)),"")</f>
        <v>20</v>
      </c>
      <c r="L87" s="38" t="str">
        <f aca="true" t="shared" si="35" ref="L87:L92">B87</f>
        <v>LAD-Matt Hanson</v>
      </c>
      <c r="M87" s="1">
        <f aca="true" t="shared" si="36" ref="M87:M92">I87</f>
        <v>162</v>
      </c>
      <c r="N87" s="32">
        <f aca="true" t="shared" si="37" ref="N87:N92">E87</f>
        <v>84</v>
      </c>
    </row>
    <row r="88" spans="1:14" ht="13.5">
      <c r="A88" s="1">
        <v>2</v>
      </c>
      <c r="B88" s="5" t="s">
        <v>110</v>
      </c>
      <c r="C88" s="6">
        <v>61</v>
      </c>
      <c r="D88" s="6">
        <v>63</v>
      </c>
      <c r="E88" s="1">
        <f>IF(COUNT(C88:D88)=2,SUM(C88:D88)," ")</f>
        <v>124</v>
      </c>
      <c r="F88" s="6">
        <v>62</v>
      </c>
      <c r="G88" s="6">
        <v>76</v>
      </c>
      <c r="H88" s="1">
        <f>IF(COUNT(F88:G88)=2,SUM(F88:G88)," ")</f>
        <v>138</v>
      </c>
      <c r="I88" s="1">
        <f>IF(COUNT(E88,H88)=2,SUM(E88+H88),"")</f>
        <v>262</v>
      </c>
      <c r="J88" s="1"/>
      <c r="K88" s="10">
        <f>IF(M88&lt;&gt;"",(RANK(M88,$M$3:$M$169,1)),"")</f>
        <v>116</v>
      </c>
      <c r="L88" s="38" t="str">
        <f t="shared" si="35"/>
        <v>LAD-Riley Seifert</v>
      </c>
      <c r="M88" s="1">
        <f t="shared" si="36"/>
        <v>262</v>
      </c>
      <c r="N88" s="32">
        <f t="shared" si="37"/>
        <v>124</v>
      </c>
    </row>
    <row r="89" spans="1:14" ht="13.5">
      <c r="A89" s="1">
        <v>3</v>
      </c>
      <c r="B89" s="5" t="s">
        <v>111</v>
      </c>
      <c r="C89" s="6">
        <v>52</v>
      </c>
      <c r="D89" s="6">
        <v>54</v>
      </c>
      <c r="E89" s="1">
        <f>IF(COUNT(C89:D89)=2,SUM(C89:D89)," ")</f>
        <v>106</v>
      </c>
      <c r="F89" s="6">
        <v>49</v>
      </c>
      <c r="G89" s="6">
        <v>54</v>
      </c>
      <c r="H89" s="1">
        <f>IF(COUNT(F89:G89)=2,SUM(F89:G89)," ")</f>
        <v>103</v>
      </c>
      <c r="I89" s="1">
        <f>IF(COUNT(E89,H89)=2,SUM(E89+H89),"")</f>
        <v>209</v>
      </c>
      <c r="J89" s="1"/>
      <c r="K89" s="10">
        <f>IF(M89&lt;&gt;"",(RANK(M89,$M$3:$M$169,1)),"")</f>
        <v>94</v>
      </c>
      <c r="L89" s="38" t="str">
        <f t="shared" si="35"/>
        <v>LAD-Kalvin Vacho/Ben Hanson</v>
      </c>
      <c r="M89" s="1">
        <f t="shared" si="36"/>
        <v>209</v>
      </c>
      <c r="N89" s="32">
        <f t="shared" si="37"/>
        <v>106</v>
      </c>
    </row>
    <row r="90" spans="1:14" ht="13.5">
      <c r="A90" s="1">
        <v>4</v>
      </c>
      <c r="B90" s="5" t="s">
        <v>112</v>
      </c>
      <c r="C90" s="6">
        <v>59</v>
      </c>
      <c r="D90" s="6">
        <v>63</v>
      </c>
      <c r="E90" s="1">
        <f>IF(COUNT(C90:D90)=2,SUM(C90:D90)," ")</f>
        <v>122</v>
      </c>
      <c r="F90" s="6">
        <v>53</v>
      </c>
      <c r="G90" s="6">
        <v>57</v>
      </c>
      <c r="H90" s="1">
        <f>IF(COUNT(F90:G90)=2,SUM(F90:G90)," ")</f>
        <v>110</v>
      </c>
      <c r="I90" s="1">
        <f>IF(COUNT(E90,H90)=2,SUM(E90+H90),"")</f>
        <v>232</v>
      </c>
      <c r="J90" s="1"/>
      <c r="K90" s="10">
        <f>IF(M90&lt;&gt;"",(RANK(M90,$M$3:$M$169,1)),"")</f>
        <v>112</v>
      </c>
      <c r="L90" s="38" t="str">
        <f t="shared" si="35"/>
        <v>LAD-Hans Schultz</v>
      </c>
      <c r="M90" s="1">
        <f t="shared" si="36"/>
        <v>232</v>
      </c>
      <c r="N90" s="32">
        <f t="shared" si="37"/>
        <v>122</v>
      </c>
    </row>
    <row r="91" spans="1:14" ht="13.5">
      <c r="A91" s="1">
        <v>5</v>
      </c>
      <c r="B91" s="5"/>
      <c r="C91" s="6"/>
      <c r="D91" s="6"/>
      <c r="E91" s="1" t="str">
        <f>IF(COUNT(C91:D91)=2,SUM(C91:D91)," ")</f>
        <v> </v>
      </c>
      <c r="F91" s="6"/>
      <c r="G91" s="6"/>
      <c r="H91" s="1" t="str">
        <f>IF(COUNT(F91:G91)=2,SUM(F91:G91)," ")</f>
        <v> </v>
      </c>
      <c r="I91" s="1">
        <f>IF(COUNT(E91,H91)=2,SUM(E91+H91),"")</f>
      </c>
      <c r="J91" s="1"/>
      <c r="K91" s="10">
        <f>IF(M91&lt;&gt;"",(RANK(M91,$M$3:$M$169,1)),"")</f>
      </c>
      <c r="L91" s="38">
        <f t="shared" si="35"/>
        <v>0</v>
      </c>
      <c r="M91" s="1">
        <f t="shared" si="36"/>
      </c>
      <c r="N91" s="32" t="str">
        <f t="shared" si="37"/>
        <v> </v>
      </c>
    </row>
    <row r="92" spans="1:14" ht="13.5">
      <c r="A92" s="1"/>
      <c r="B92" s="7" t="s">
        <v>34</v>
      </c>
      <c r="C92" s="6"/>
      <c r="D92" s="6"/>
      <c r="E92" s="43">
        <f>IF(COUNT(E87:E91)=5,SUM(E87:E91)-MAX(E87:E91),IF(COUNT(E87:E91)=4,SUM(E87:E91),"INC"))</f>
        <v>436</v>
      </c>
      <c r="F92" s="44"/>
      <c r="G92" s="44"/>
      <c r="H92" s="43">
        <f>IF(COUNT(H87:H91)=5,SUM(H87:H91)-MAX(H87:H91),IF(COUNT(H87:H91)=4,SUM(H87:H91),"INC"))</f>
        <v>429</v>
      </c>
      <c r="I92" s="43">
        <f>IF(COUNT(E92,H92)=2,SUM(E92+H92),"INC")</f>
        <v>865</v>
      </c>
      <c r="J92" s="1"/>
      <c r="K92" s="40">
        <f>IF(M92&lt;&gt;"Inc",(RANK(M92,$Q$3:$Q$26,1)),"")</f>
        <v>23</v>
      </c>
      <c r="L92" s="7" t="str">
        <f t="shared" si="35"/>
        <v>LADYSMITH</v>
      </c>
      <c r="M92" s="1">
        <f t="shared" si="36"/>
        <v>865</v>
      </c>
      <c r="N92" s="32">
        <f t="shared" si="37"/>
        <v>436</v>
      </c>
    </row>
    <row r="93" spans="1:13" ht="13.5">
      <c r="A93" s="1"/>
      <c r="B93" s="5"/>
      <c r="C93" s="1" t="s">
        <v>25</v>
      </c>
      <c r="D93" s="1" t="s">
        <v>26</v>
      </c>
      <c r="E93" s="1" t="s">
        <v>27</v>
      </c>
      <c r="F93" s="1" t="s">
        <v>25</v>
      </c>
      <c r="G93" s="1" t="s">
        <v>26</v>
      </c>
      <c r="H93" s="1" t="s">
        <v>28</v>
      </c>
      <c r="I93" s="1" t="s">
        <v>29</v>
      </c>
      <c r="J93" s="1"/>
      <c r="K93" s="1"/>
      <c r="L93" s="5"/>
      <c r="M93" s="1"/>
    </row>
    <row r="94" spans="1:14" ht="13.5">
      <c r="A94" s="1">
        <v>1</v>
      </c>
      <c r="B94" s="5" t="s">
        <v>160</v>
      </c>
      <c r="C94" s="6">
        <v>58</v>
      </c>
      <c r="D94" s="6">
        <v>61</v>
      </c>
      <c r="E94" s="1">
        <f>IF(COUNT(C94:D94)=2,SUM(C94:D94)," ")</f>
        <v>119</v>
      </c>
      <c r="F94" s="6">
        <v>52</v>
      </c>
      <c r="G94" s="6">
        <v>64</v>
      </c>
      <c r="H94" s="1">
        <f>IF(COUNT(F94:G94)=2,SUM(F94:G94)," ")</f>
        <v>116</v>
      </c>
      <c r="I94" s="1">
        <f>IF(COUNT(E94,H94)=2,SUM(E94+H94),"")</f>
        <v>235</v>
      </c>
      <c r="J94" s="1"/>
      <c r="K94" s="10">
        <f>IF(M94&lt;&gt;"",(RANK(M94,$M$3:$M$169,1)),"")</f>
        <v>113</v>
      </c>
      <c r="L94" s="38" t="str">
        <f aca="true" t="shared" si="38" ref="L94:L99">B94</f>
        <v>BL-Devin Kunsman (5LAD)</v>
      </c>
      <c r="M94" s="1">
        <f aca="true" t="shared" si="39" ref="M94:M99">I94</f>
        <v>235</v>
      </c>
      <c r="N94" s="32">
        <f aca="true" t="shared" si="40" ref="N94:N99">E94</f>
        <v>119</v>
      </c>
    </row>
    <row r="95" spans="1:14" ht="13.5">
      <c r="A95" s="1">
        <v>2</v>
      </c>
      <c r="B95" s="5" t="s">
        <v>161</v>
      </c>
      <c r="C95" s="6">
        <v>43</v>
      </c>
      <c r="D95" s="6">
        <v>48</v>
      </c>
      <c r="E95" s="1">
        <f>IF(COUNT(C95:D95)=2,SUM(C95:D95)," ")</f>
        <v>91</v>
      </c>
      <c r="F95" s="6">
        <v>49</v>
      </c>
      <c r="G95" s="6">
        <v>49</v>
      </c>
      <c r="H95" s="1">
        <f>IF(COUNT(F95:G95)=2,SUM(F95:G95)," ")</f>
        <v>98</v>
      </c>
      <c r="I95" s="1">
        <f>IF(COUNT(E95,H95)=2,SUM(E95+H95),"")</f>
        <v>189</v>
      </c>
      <c r="J95" s="1"/>
      <c r="K95" s="10">
        <f>IF(M95&lt;&gt;"",(RANK(M95,$M$3:$M$169,1)),"")</f>
        <v>79</v>
      </c>
      <c r="L95" s="38" t="str">
        <f t="shared" si="38"/>
        <v>BL-Josh Zeman (5HAY)</v>
      </c>
      <c r="M95" s="1">
        <f t="shared" si="39"/>
        <v>189</v>
      </c>
      <c r="N95" s="32">
        <f t="shared" si="40"/>
        <v>91</v>
      </c>
    </row>
    <row r="96" spans="1:14" ht="13.5">
      <c r="A96" s="1">
        <v>3</v>
      </c>
      <c r="B96" s="5"/>
      <c r="C96" s="6"/>
      <c r="D96" s="6"/>
      <c r="E96" s="1" t="str">
        <f>IF(COUNT(C96:D96)=2,SUM(C96:D96)," ")</f>
        <v> </v>
      </c>
      <c r="F96" s="6"/>
      <c r="G96" s="6"/>
      <c r="H96" s="1" t="str">
        <f>IF(COUNT(F96:G96)=2,SUM(F96:G96)," ")</f>
        <v> </v>
      </c>
      <c r="I96" s="1">
        <f>IF(COUNT(E96,H96)=2,SUM(E96+H96),"")</f>
      </c>
      <c r="J96" s="1"/>
      <c r="K96" s="10">
        <f>IF(M96&lt;&gt;"",(RANK(M96,$M$3:$M$169,1)),"")</f>
      </c>
      <c r="L96" s="38">
        <f t="shared" si="38"/>
        <v>0</v>
      </c>
      <c r="M96" s="1">
        <f t="shared" si="39"/>
      </c>
      <c r="N96" s="32" t="str">
        <f t="shared" si="40"/>
        <v> </v>
      </c>
    </row>
    <row r="97" spans="1:14" ht="13.5">
      <c r="A97" s="1">
        <v>4</v>
      </c>
      <c r="C97" s="6"/>
      <c r="D97" s="6"/>
      <c r="E97" s="1" t="str">
        <f>IF(COUNT(C97:D97)=2,SUM(C97:D97)," ")</f>
        <v> </v>
      </c>
      <c r="F97" s="6"/>
      <c r="G97" s="6"/>
      <c r="H97" s="1" t="str">
        <f>IF(COUNT(F97:G97)=2,SUM(F97:G97)," ")</f>
        <v> </v>
      </c>
      <c r="I97" s="1">
        <f>IF(COUNT(E97,H97)=2,SUM(E97+H97),"")</f>
      </c>
      <c r="J97" s="1"/>
      <c r="K97" s="10">
        <f>IF(M97&lt;&gt;"",(RANK(M97,$M$3:$M$169,1)),"")</f>
      </c>
      <c r="L97" s="38">
        <f t="shared" si="38"/>
        <v>0</v>
      </c>
      <c r="M97" s="1">
        <f t="shared" si="39"/>
      </c>
      <c r="N97" s="32" t="str">
        <f t="shared" si="40"/>
        <v> </v>
      </c>
    </row>
    <row r="98" spans="1:14" ht="13.5">
      <c r="A98" s="1">
        <v>5</v>
      </c>
      <c r="C98" s="6"/>
      <c r="D98" s="6"/>
      <c r="E98" s="1" t="str">
        <f>IF(COUNT(C98:D98)=2,SUM(C98:D98)," ")</f>
        <v> </v>
      </c>
      <c r="F98" s="6"/>
      <c r="G98" s="6"/>
      <c r="H98" s="1" t="str">
        <f>IF(COUNT(F98:G98)=2,SUM(F98:G98)," ")</f>
        <v> </v>
      </c>
      <c r="I98" s="1">
        <f>IF(COUNT(E98,H98)=2,SUM(E98+H98),"")</f>
      </c>
      <c r="J98" s="1"/>
      <c r="K98" s="10">
        <f>IF(M98&lt;&gt;"",(RANK(M98,$M$3:$M$169,1)),"")</f>
      </c>
      <c r="L98" s="38">
        <f t="shared" si="38"/>
        <v>0</v>
      </c>
      <c r="M98" s="1">
        <f t="shared" si="39"/>
      </c>
      <c r="N98" s="32" t="str">
        <f t="shared" si="40"/>
        <v> </v>
      </c>
    </row>
    <row r="99" spans="1:14" ht="13.5">
      <c r="A99" s="1"/>
      <c r="B99" s="7" t="s">
        <v>45</v>
      </c>
      <c r="C99" s="6"/>
      <c r="D99" s="6"/>
      <c r="E99" s="43" t="str">
        <f>IF(COUNT(E94:E98)=5,SUM(E94:E98)-MAX(E94:E98),IF(COUNT(E94:E98)=4,SUM(E94:E98),"INC"))</f>
        <v>INC</v>
      </c>
      <c r="F99" s="44"/>
      <c r="G99" s="44"/>
      <c r="H99" s="43" t="str">
        <f>IF(COUNT(H94:H98)=5,SUM(H94:H98)-MAX(H94:H98),IF(COUNT(H94:H98)=4,SUM(H94:H98),"INC"))</f>
        <v>INC</v>
      </c>
      <c r="I99" s="43" t="str">
        <f>IF(COUNT(E99,H99)=2,SUM(E99+H99),"INC")</f>
        <v>INC</v>
      </c>
      <c r="J99" s="1"/>
      <c r="K99" s="40">
        <f>IF(M99&lt;&gt;"Inc",(RANK(M99,$Q$3:$Q$26,1)),"")</f>
      </c>
      <c r="L99" s="7" t="str">
        <f t="shared" si="38"/>
        <v>LAKELAND</v>
      </c>
      <c r="M99" s="1" t="str">
        <f t="shared" si="39"/>
        <v>INC</v>
      </c>
      <c r="N99" s="32" t="str">
        <f t="shared" si="40"/>
        <v>INC</v>
      </c>
    </row>
    <row r="100" spans="1:13" ht="13.5">
      <c r="A100" s="1"/>
      <c r="B100" s="5"/>
      <c r="C100" s="1" t="s">
        <v>25</v>
      </c>
      <c r="D100" s="1" t="s">
        <v>26</v>
      </c>
      <c r="E100" s="1" t="s">
        <v>27</v>
      </c>
      <c r="F100" s="1" t="s">
        <v>25</v>
      </c>
      <c r="G100" s="1" t="s">
        <v>26</v>
      </c>
      <c r="H100" s="1" t="s">
        <v>28</v>
      </c>
      <c r="I100" s="1" t="s">
        <v>29</v>
      </c>
      <c r="J100" s="1"/>
      <c r="K100" s="1"/>
      <c r="L100" s="5"/>
      <c r="M100" s="1"/>
    </row>
    <row r="101" spans="1:14" ht="13.5">
      <c r="A101" s="1">
        <v>1</v>
      </c>
      <c r="B101" s="2" t="s">
        <v>150</v>
      </c>
      <c r="C101" s="6">
        <v>44</v>
      </c>
      <c r="D101" s="6">
        <v>49</v>
      </c>
      <c r="E101" s="1">
        <f>IF(COUNT(C101:D101)=2,SUM(C101:D101)," ")</f>
        <v>93</v>
      </c>
      <c r="F101" s="6">
        <v>46</v>
      </c>
      <c r="G101" s="6">
        <v>42</v>
      </c>
      <c r="H101" s="1">
        <f>IF(COUNT(F101:G101)=2,SUM(F101:G101)," ")</f>
        <v>88</v>
      </c>
      <c r="I101" s="1">
        <f>IF(COUNT(E101,H101)=2,SUM(E101+H101),"")</f>
        <v>181</v>
      </c>
      <c r="J101" s="1"/>
      <c r="K101" s="10">
        <f>IF(M101&lt;&gt;"",(RANK(M101,$M$3:$M$169,1)),"")</f>
        <v>58</v>
      </c>
      <c r="L101" s="38" t="str">
        <f aca="true" t="shared" si="41" ref="L101:L106">B101</f>
        <v>LU-Ethan Alexander</v>
      </c>
      <c r="M101" s="1">
        <f aca="true" t="shared" si="42" ref="M101:M106">I101</f>
        <v>181</v>
      </c>
      <c r="N101" s="32">
        <f aca="true" t="shared" si="43" ref="N101:N106">E101</f>
        <v>93</v>
      </c>
    </row>
    <row r="102" spans="1:14" ht="13.5">
      <c r="A102" s="1">
        <v>2</v>
      </c>
      <c r="B102" s="2" t="s">
        <v>73</v>
      </c>
      <c r="C102" s="6">
        <v>44</v>
      </c>
      <c r="D102" s="6">
        <v>45</v>
      </c>
      <c r="E102" s="1">
        <f>IF(COUNT(C102:D102)=2,SUM(C102:D102)," ")</f>
        <v>89</v>
      </c>
      <c r="F102" s="6">
        <v>44</v>
      </c>
      <c r="G102" s="6">
        <v>43</v>
      </c>
      <c r="H102" s="1">
        <f>IF(COUNT(F102:G102)=2,SUM(F102:G102)," ")</f>
        <v>87</v>
      </c>
      <c r="I102" s="1">
        <f>IF(COUNT(E102,H102)=2,SUM(E102+H102),"")</f>
        <v>176</v>
      </c>
      <c r="J102" s="1"/>
      <c r="K102" s="10">
        <f>IF(M102&lt;&gt;"",(RANK(M102,$M$3:$M$169,1)),"")</f>
        <v>43</v>
      </c>
      <c r="L102" s="38" t="str">
        <f t="shared" si="41"/>
        <v>LU-Austin Rowe</v>
      </c>
      <c r="M102" s="1">
        <f t="shared" si="42"/>
        <v>176</v>
      </c>
      <c r="N102" s="32">
        <f t="shared" si="43"/>
        <v>89</v>
      </c>
    </row>
    <row r="103" spans="1:14" ht="13.5">
      <c r="A103" s="1">
        <v>3</v>
      </c>
      <c r="B103" s="2" t="s">
        <v>151</v>
      </c>
      <c r="C103" s="6">
        <v>51</v>
      </c>
      <c r="D103" s="6">
        <v>49</v>
      </c>
      <c r="E103" s="1">
        <f>IF(COUNT(C103:D103)=2,SUM(C103:D103)," ")</f>
        <v>100</v>
      </c>
      <c r="F103" s="6">
        <v>53</v>
      </c>
      <c r="G103" s="6">
        <v>48</v>
      </c>
      <c r="H103" s="1">
        <f>IF(COUNT(F103:G103)=2,SUM(F103:G103)," ")</f>
        <v>101</v>
      </c>
      <c r="I103" s="1">
        <f>IF(COUNT(E103,H103)=2,SUM(E103+H103),"")</f>
        <v>201</v>
      </c>
      <c r="J103" s="1"/>
      <c r="K103" s="10">
        <f>IF(M103&lt;&gt;"",(RANK(M103,$M$3:$M$169,1)),"")</f>
        <v>86</v>
      </c>
      <c r="L103" s="38" t="str">
        <f t="shared" si="41"/>
        <v>LU-Beau Brenizer</v>
      </c>
      <c r="M103" s="1">
        <f t="shared" si="42"/>
        <v>201</v>
      </c>
      <c r="N103" s="32">
        <f t="shared" si="43"/>
        <v>100</v>
      </c>
    </row>
    <row r="104" spans="1:14" ht="13.5">
      <c r="A104" s="1">
        <v>4</v>
      </c>
      <c r="B104" s="5" t="s">
        <v>152</v>
      </c>
      <c r="C104" s="6">
        <v>47</v>
      </c>
      <c r="D104" s="6">
        <v>48</v>
      </c>
      <c r="E104" s="1">
        <f>IF(COUNT(C104:D104)=2,SUM(C104:D104)," ")</f>
        <v>95</v>
      </c>
      <c r="F104" s="6">
        <v>45</v>
      </c>
      <c r="G104" s="6">
        <v>46</v>
      </c>
      <c r="H104" s="1">
        <f>IF(COUNT(F104:G104)=2,SUM(F104:G104)," ")</f>
        <v>91</v>
      </c>
      <c r="I104" s="1">
        <f>IF(COUNT(E104,H104)=2,SUM(E104+H104),"")</f>
        <v>186</v>
      </c>
      <c r="J104" s="1"/>
      <c r="K104" s="10">
        <f>IF(M104&lt;&gt;"",(RANK(M104,$M$3:$M$169,1)),"")</f>
        <v>74</v>
      </c>
      <c r="L104" s="38" t="str">
        <f t="shared" si="41"/>
        <v>LU-Brandt Rowe</v>
      </c>
      <c r="M104" s="1">
        <f t="shared" si="42"/>
        <v>186</v>
      </c>
      <c r="N104" s="32">
        <f t="shared" si="43"/>
        <v>95</v>
      </c>
    </row>
    <row r="105" spans="1:14" ht="13.5">
      <c r="A105" s="1">
        <v>5</v>
      </c>
      <c r="B105" s="5" t="s">
        <v>157</v>
      </c>
      <c r="C105" s="6">
        <v>53</v>
      </c>
      <c r="D105" s="6">
        <v>55</v>
      </c>
      <c r="E105" s="1">
        <f>IF(COUNT(C105:D105)=2,SUM(C105:D105)," ")</f>
        <v>108</v>
      </c>
      <c r="F105" s="6">
        <v>46</v>
      </c>
      <c r="G105" s="6">
        <v>50</v>
      </c>
      <c r="H105" s="1">
        <f>IF(COUNT(F105:G105)=2,SUM(F105:G105)," ")</f>
        <v>96</v>
      </c>
      <c r="I105" s="1">
        <f>IF(COUNT(E105,H105)=2,SUM(E105+H105),"")</f>
        <v>204</v>
      </c>
      <c r="J105" s="1"/>
      <c r="K105" s="10">
        <f>IF(M105&lt;&gt;"",(RANK(M105,$M$3:$M$169,1)),"")</f>
        <v>91</v>
      </c>
      <c r="L105" s="38" t="str">
        <f t="shared" si="41"/>
        <v>LU-Kody Menke</v>
      </c>
      <c r="M105" s="1">
        <f t="shared" si="42"/>
        <v>204</v>
      </c>
      <c r="N105" s="32">
        <f t="shared" si="43"/>
        <v>108</v>
      </c>
    </row>
    <row r="106" spans="1:14" ht="13.5">
      <c r="A106" s="1"/>
      <c r="B106" s="7" t="s">
        <v>54</v>
      </c>
      <c r="C106" s="6"/>
      <c r="D106" s="6"/>
      <c r="E106" s="43">
        <f>IF(COUNT(E101:E105)=5,SUM(E101:E105)-MAX(E101:E105),IF(COUNT(E101:E105)=4,SUM(E101:E105),"INC"))</f>
        <v>377</v>
      </c>
      <c r="F106" s="44"/>
      <c r="G106" s="44"/>
      <c r="H106" s="43">
        <f>IF(COUNT(H101:H105)=5,SUM(H101:H105)-MAX(H101:H105),IF(COUNT(H101:H105)=4,SUM(H101:H105),"INC"))</f>
        <v>362</v>
      </c>
      <c r="I106" s="43">
        <f>IF(COUNT(E106,H106)=2,SUM(E106+H106),"INC")</f>
        <v>739</v>
      </c>
      <c r="J106" s="1"/>
      <c r="K106" s="40">
        <f>IF(M106&lt;&gt;"Inc",(RANK(M106,$Q$3:$Q$26,1)),"")</f>
        <v>16</v>
      </c>
      <c r="L106" s="7" t="str">
        <f t="shared" si="41"/>
        <v>LUCK</v>
      </c>
      <c r="M106" s="1">
        <f t="shared" si="42"/>
        <v>739</v>
      </c>
      <c r="N106" s="32">
        <f t="shared" si="43"/>
        <v>377</v>
      </c>
    </row>
    <row r="107" spans="1:13" ht="13.5">
      <c r="A107" s="1"/>
      <c r="B107" s="5"/>
      <c r="C107" s="1" t="s">
        <v>25</v>
      </c>
      <c r="D107" s="1" t="s">
        <v>26</v>
      </c>
      <c r="E107" s="1" t="s">
        <v>27</v>
      </c>
      <c r="F107" s="1" t="s">
        <v>25</v>
      </c>
      <c r="G107" s="1" t="s">
        <v>26</v>
      </c>
      <c r="H107" s="1" t="s">
        <v>28</v>
      </c>
      <c r="I107" s="1" t="s">
        <v>29</v>
      </c>
      <c r="J107" s="1"/>
      <c r="K107" s="1"/>
      <c r="L107" s="5"/>
      <c r="M107" s="1"/>
    </row>
    <row r="108" spans="1:14" ht="13.5">
      <c r="A108" s="1">
        <v>1</v>
      </c>
      <c r="B108" s="5" t="s">
        <v>74</v>
      </c>
      <c r="C108" s="6">
        <v>42</v>
      </c>
      <c r="D108" s="6">
        <v>38</v>
      </c>
      <c r="E108" s="1">
        <f>IF(COUNT(C108:D108)=2,SUM(C108:D108)," ")</f>
        <v>80</v>
      </c>
      <c r="F108" s="6">
        <v>37</v>
      </c>
      <c r="G108" s="6">
        <v>38</v>
      </c>
      <c r="H108" s="1">
        <f>IF(COUNT(F108:G108)=2,SUM(F108:G108)," ")</f>
        <v>75</v>
      </c>
      <c r="I108" s="1">
        <f>IF(COUNT(E108,H108)=2,SUM(E108+H108),"")</f>
        <v>155</v>
      </c>
      <c r="J108" s="1"/>
      <c r="K108" s="10">
        <f>IF(M108&lt;&gt;"",(RANK(M108,$M$3:$M$169,1)),"")</f>
        <v>9</v>
      </c>
      <c r="L108" s="38" t="str">
        <f aca="true" t="shared" si="44" ref="L108:L113">B108</f>
        <v>ME-Sam Mason</v>
      </c>
      <c r="M108" s="1">
        <f aca="true" t="shared" si="45" ref="M108:M113">I108</f>
        <v>155</v>
      </c>
      <c r="N108" s="32">
        <f aca="true" t="shared" si="46" ref="N108:N113">E108</f>
        <v>80</v>
      </c>
    </row>
    <row r="109" spans="1:14" ht="13.5">
      <c r="A109" s="1">
        <v>2</v>
      </c>
      <c r="B109" s="5" t="s">
        <v>50</v>
      </c>
      <c r="C109" s="6">
        <v>41</v>
      </c>
      <c r="D109" s="6">
        <v>44</v>
      </c>
      <c r="E109" s="1">
        <f>IF(COUNT(C109:D109)=2,SUM(C109:D109)," ")</f>
        <v>85</v>
      </c>
      <c r="F109" s="6">
        <v>44</v>
      </c>
      <c r="G109" s="6">
        <v>41</v>
      </c>
      <c r="H109" s="1">
        <f>IF(COUNT(F109:G109)=2,SUM(F109:G109)," ")</f>
        <v>85</v>
      </c>
      <c r="I109" s="1">
        <f>IF(COUNT(E109,H109)=2,SUM(E109+H109),"")</f>
        <v>170</v>
      </c>
      <c r="J109" s="1"/>
      <c r="K109" s="10">
        <f>IF(M109&lt;&gt;"",(RANK(M109,$M$3:$M$169,1)),"")</f>
        <v>34</v>
      </c>
      <c r="L109" s="38" t="str">
        <f t="shared" si="44"/>
        <v>ME-Marcus Thatcher</v>
      </c>
      <c r="M109" s="1">
        <f t="shared" si="45"/>
        <v>170</v>
      </c>
      <c r="N109" s="32">
        <f t="shared" si="46"/>
        <v>85</v>
      </c>
    </row>
    <row r="110" spans="1:14" ht="13.5">
      <c r="A110" s="1">
        <v>3</v>
      </c>
      <c r="B110" s="5" t="s">
        <v>75</v>
      </c>
      <c r="C110" s="6">
        <v>47</v>
      </c>
      <c r="D110" s="6">
        <v>42</v>
      </c>
      <c r="E110" s="1">
        <f>IF(COUNT(C110:D110)=2,SUM(C110:D110)," ")</f>
        <v>89</v>
      </c>
      <c r="F110" s="6">
        <v>44</v>
      </c>
      <c r="G110" s="6">
        <v>42</v>
      </c>
      <c r="H110" s="1">
        <f>IF(COUNT(F110:G110)=2,SUM(F110:G110)," ")</f>
        <v>86</v>
      </c>
      <c r="I110" s="1">
        <f>IF(COUNT(E110,H110)=2,SUM(E110+H110),"")</f>
        <v>175</v>
      </c>
      <c r="J110" s="1"/>
      <c r="K110" s="10">
        <f>IF(M110&lt;&gt;"",(RANK(M110,$M$3:$M$169,1)),"")</f>
        <v>39</v>
      </c>
      <c r="L110" s="38" t="str">
        <f t="shared" si="44"/>
        <v>ME-Nolan Smith</v>
      </c>
      <c r="M110" s="1">
        <f t="shared" si="45"/>
        <v>175</v>
      </c>
      <c r="N110" s="32">
        <f t="shared" si="46"/>
        <v>89</v>
      </c>
    </row>
    <row r="111" spans="1:14" ht="13.5">
      <c r="A111" s="1">
        <v>4</v>
      </c>
      <c r="B111" s="5" t="s">
        <v>76</v>
      </c>
      <c r="C111" s="6">
        <v>39</v>
      </c>
      <c r="D111" s="6">
        <v>44</v>
      </c>
      <c r="E111" s="1">
        <f>IF(COUNT(C111:D111)=2,SUM(C111:D111)," ")</f>
        <v>83</v>
      </c>
      <c r="F111" s="6">
        <v>46</v>
      </c>
      <c r="G111" s="6">
        <v>48</v>
      </c>
      <c r="H111" s="1">
        <f>IF(COUNT(F111:G111)=2,SUM(F111:G111)," ")</f>
        <v>94</v>
      </c>
      <c r="I111" s="1">
        <f>IF(COUNT(E111,H111)=2,SUM(E111+H111),"")</f>
        <v>177</v>
      </c>
      <c r="J111" s="1"/>
      <c r="K111" s="10">
        <f>IF(M111&lt;&gt;"",(RANK(M111,$M$3:$M$169,1)),"")</f>
        <v>48</v>
      </c>
      <c r="L111" s="38" t="str">
        <f t="shared" si="44"/>
        <v>ME-Noah Sobota</v>
      </c>
      <c r="M111" s="1">
        <f t="shared" si="45"/>
        <v>177</v>
      </c>
      <c r="N111" s="32">
        <f t="shared" si="46"/>
        <v>83</v>
      </c>
    </row>
    <row r="112" spans="1:14" ht="13.5">
      <c r="A112" s="1">
        <v>5</v>
      </c>
      <c r="B112" s="5" t="s">
        <v>113</v>
      </c>
      <c r="C112" s="6">
        <v>55</v>
      </c>
      <c r="D112" s="6">
        <v>52</v>
      </c>
      <c r="E112" s="1">
        <f>IF(COUNT(C112:D112)=2,SUM(C112:D112)," ")</f>
        <v>107</v>
      </c>
      <c r="F112" s="6">
        <v>53</v>
      </c>
      <c r="G112" s="6">
        <v>55</v>
      </c>
      <c r="H112" s="1">
        <f>IF(COUNT(F112:G112)=2,SUM(F112:G112)," ")</f>
        <v>108</v>
      </c>
      <c r="I112" s="1">
        <f>IF(COUNT(E112,H112)=2,SUM(E112+H112),"")</f>
        <v>215</v>
      </c>
      <c r="J112" s="1"/>
      <c r="K112" s="10">
        <f>IF(M112&lt;&gt;"",(RANK(M112,$M$3:$M$169,1)),"")</f>
        <v>96</v>
      </c>
      <c r="L112" s="38" t="str">
        <f t="shared" si="44"/>
        <v>ME-Rob Bundy</v>
      </c>
      <c r="M112" s="1">
        <f t="shared" si="45"/>
        <v>215</v>
      </c>
      <c r="N112" s="32">
        <f t="shared" si="46"/>
        <v>107</v>
      </c>
    </row>
    <row r="113" spans="1:14" ht="13.5">
      <c r="A113" s="1"/>
      <c r="B113" s="7" t="s">
        <v>35</v>
      </c>
      <c r="C113" s="6"/>
      <c r="D113" s="6"/>
      <c r="E113" s="43">
        <f>IF(COUNT(E108:E112)=5,SUM(E108:E112)-MAX(E108:E112),IF(COUNT(E108:E112)=4,SUM(E108:E112),"INC"))</f>
        <v>337</v>
      </c>
      <c r="F113" s="44"/>
      <c r="G113" s="44"/>
      <c r="H113" s="43">
        <f>IF(COUNT(H108:H112)=5,SUM(H108:H112)-MAX(H108:H112),IF(COUNT(H108:H112)=4,SUM(H108:H112),"INC"))</f>
        <v>340</v>
      </c>
      <c r="I113" s="43">
        <f>IF(COUNT(E113,H113)=2,SUM(E113+H113),"INC")</f>
        <v>677</v>
      </c>
      <c r="J113" s="1"/>
      <c r="K113" s="40">
        <f>IF(M113&lt;&gt;"Inc",(RANK(M113,$Q$3:$Q$26,1)),"")</f>
        <v>8</v>
      </c>
      <c r="L113" s="7" t="str">
        <f t="shared" si="44"/>
        <v>MENOMONIE</v>
      </c>
      <c r="M113" s="1">
        <f t="shared" si="45"/>
        <v>677</v>
      </c>
      <c r="N113" s="32">
        <f t="shared" si="46"/>
        <v>337</v>
      </c>
    </row>
    <row r="114" spans="1:13" ht="13.5">
      <c r="A114" s="1"/>
      <c r="B114" s="5"/>
      <c r="C114" s="1" t="s">
        <v>25</v>
      </c>
      <c r="D114" s="1" t="s">
        <v>26</v>
      </c>
      <c r="E114" s="1" t="s">
        <v>27</v>
      </c>
      <c r="F114" s="1" t="s">
        <v>25</v>
      </c>
      <c r="G114" s="1" t="s">
        <v>26</v>
      </c>
      <c r="H114" s="1" t="s">
        <v>28</v>
      </c>
      <c r="I114" s="1" t="s">
        <v>29</v>
      </c>
      <c r="J114" s="1"/>
      <c r="K114" s="1"/>
      <c r="L114" s="5"/>
      <c r="M114" s="1"/>
    </row>
    <row r="115" spans="1:14" ht="13.5">
      <c r="A115" s="1">
        <v>1</v>
      </c>
      <c r="B115" s="5" t="s">
        <v>77</v>
      </c>
      <c r="C115" s="6">
        <v>39</v>
      </c>
      <c r="D115" s="6">
        <v>40</v>
      </c>
      <c r="E115" s="1">
        <f>IF(COUNT(C115:D115)=2,SUM(C115:D115)," ")</f>
        <v>79</v>
      </c>
      <c r="F115" s="6">
        <v>39</v>
      </c>
      <c r="G115" s="6">
        <v>41</v>
      </c>
      <c r="H115" s="1">
        <f>IF(COUNT(F115:G115)=2,SUM(F115:G115)," ")</f>
        <v>80</v>
      </c>
      <c r="I115" s="1">
        <f>IF(COUNT(E115,H115)=2,SUM(E115+H115),"")</f>
        <v>159</v>
      </c>
      <c r="J115" s="1"/>
      <c r="K115" s="10">
        <f>IF(M115&lt;&gt;"",(RANK(M115,$M$3:$M$169,1)),"")</f>
        <v>16</v>
      </c>
      <c r="L115" s="38" t="str">
        <f aca="true" t="shared" si="47" ref="L115:L120">B115</f>
        <v>NR-Thomas McKinney</v>
      </c>
      <c r="M115" s="1">
        <f aca="true" t="shared" si="48" ref="M115:M120">I115</f>
        <v>159</v>
      </c>
      <c r="N115" s="32">
        <f aca="true" t="shared" si="49" ref="N115:N120">E115</f>
        <v>79</v>
      </c>
    </row>
    <row r="116" spans="1:14" ht="13.5">
      <c r="A116" s="1">
        <v>2</v>
      </c>
      <c r="B116" s="5" t="s">
        <v>114</v>
      </c>
      <c r="C116" s="6">
        <v>39</v>
      </c>
      <c r="D116" s="6">
        <v>42</v>
      </c>
      <c r="E116" s="1">
        <f>IF(COUNT(C116:D116)=2,SUM(C116:D116)," ")</f>
        <v>81</v>
      </c>
      <c r="F116" s="6">
        <v>42</v>
      </c>
      <c r="G116" s="6">
        <v>42</v>
      </c>
      <c r="H116" s="1">
        <f>IF(COUNT(F116:G116)=2,SUM(F116:G116)," ")</f>
        <v>84</v>
      </c>
      <c r="I116" s="1">
        <f>IF(COUNT(E116,H116)=2,SUM(E116+H116),"")</f>
        <v>165</v>
      </c>
      <c r="J116" s="1"/>
      <c r="K116" s="10">
        <f>IF(M116&lt;&gt;"",(RANK(M116,$M$3:$M$169,1)),"")</f>
        <v>25</v>
      </c>
      <c r="L116" s="38" t="str">
        <f t="shared" si="47"/>
        <v>NR-Max Wisemiller</v>
      </c>
      <c r="M116" s="1">
        <f t="shared" si="48"/>
        <v>165</v>
      </c>
      <c r="N116" s="32">
        <f t="shared" si="49"/>
        <v>81</v>
      </c>
    </row>
    <row r="117" spans="1:14" ht="13.5">
      <c r="A117" s="1">
        <v>3</v>
      </c>
      <c r="B117" s="5" t="s">
        <v>115</v>
      </c>
      <c r="C117" s="6">
        <v>41</v>
      </c>
      <c r="D117" s="6">
        <v>45</v>
      </c>
      <c r="E117" s="1">
        <f>IF(COUNT(C117:D117)=2,SUM(C117:D117)," ")</f>
        <v>86</v>
      </c>
      <c r="F117" s="6">
        <v>45</v>
      </c>
      <c r="G117" s="6">
        <v>43</v>
      </c>
      <c r="H117" s="1">
        <f>IF(COUNT(F117:G117)=2,SUM(F117:G117)," ")</f>
        <v>88</v>
      </c>
      <c r="I117" s="1">
        <f>IF(COUNT(E117,H117)=2,SUM(E117+H117),"")</f>
        <v>174</v>
      </c>
      <c r="J117" s="1"/>
      <c r="K117" s="10">
        <f>IF(M117&lt;&gt;"",(RANK(M117,$M$3:$M$169,1)),"")</f>
        <v>38</v>
      </c>
      <c r="L117" s="38" t="str">
        <f t="shared" si="47"/>
        <v>NR-Brady Maus</v>
      </c>
      <c r="M117" s="1">
        <f t="shared" si="48"/>
        <v>174</v>
      </c>
      <c r="N117" s="32">
        <f t="shared" si="49"/>
        <v>86</v>
      </c>
    </row>
    <row r="118" spans="1:14" ht="13.5">
      <c r="A118" s="1">
        <v>4</v>
      </c>
      <c r="B118" s="5" t="s">
        <v>116</v>
      </c>
      <c r="C118" s="6">
        <v>44</v>
      </c>
      <c r="D118" s="6">
        <v>43</v>
      </c>
      <c r="E118" s="1">
        <f>IF(COUNT(C118:D118)=2,SUM(C118:D118)," ")</f>
        <v>87</v>
      </c>
      <c r="F118" s="6">
        <v>49</v>
      </c>
      <c r="G118" s="6">
        <v>48</v>
      </c>
      <c r="H118" s="1">
        <f>IF(COUNT(F118:G118)=2,SUM(F118:G118)," ")</f>
        <v>97</v>
      </c>
      <c r="I118" s="1">
        <f>IF(COUNT(E118,H118)=2,SUM(E118+H118),"")</f>
        <v>184</v>
      </c>
      <c r="J118" s="1"/>
      <c r="K118" s="10">
        <f>IF(M118&lt;&gt;"",(RANK(M118,$M$3:$M$169,1)),"")</f>
        <v>69</v>
      </c>
      <c r="L118" s="38" t="str">
        <f t="shared" si="47"/>
        <v>NR-Nick Schlicht</v>
      </c>
      <c r="M118" s="1">
        <f t="shared" si="48"/>
        <v>184</v>
      </c>
      <c r="N118" s="32">
        <f t="shared" si="49"/>
        <v>87</v>
      </c>
    </row>
    <row r="119" spans="1:14" ht="13.5">
      <c r="A119" s="1">
        <v>5</v>
      </c>
      <c r="B119" s="5" t="s">
        <v>117</v>
      </c>
      <c r="C119" s="6">
        <v>40</v>
      </c>
      <c r="D119" s="6">
        <v>46</v>
      </c>
      <c r="E119" s="1">
        <f>IF(COUNT(C119:D119)=2,SUM(C119:D119)," ")</f>
        <v>86</v>
      </c>
      <c r="F119" s="6">
        <v>44</v>
      </c>
      <c r="G119" s="6">
        <v>46</v>
      </c>
      <c r="H119" s="1">
        <f>IF(COUNT(F119:G119)=2,SUM(F119:G119)," ")</f>
        <v>90</v>
      </c>
      <c r="I119" s="1">
        <f>IF(COUNT(E119,H119)=2,SUM(E119+H119),"")</f>
        <v>176</v>
      </c>
      <c r="J119" s="1"/>
      <c r="K119" s="10">
        <f>IF(M119&lt;&gt;"",(RANK(M119,$M$3:$M$169,1)),"")</f>
        <v>43</v>
      </c>
      <c r="L119" s="38" t="str">
        <f t="shared" si="47"/>
        <v>NR-Zach Swiggum</v>
      </c>
      <c r="M119" s="1">
        <f t="shared" si="48"/>
        <v>176</v>
      </c>
      <c r="N119" s="32">
        <f t="shared" si="49"/>
        <v>86</v>
      </c>
    </row>
    <row r="120" spans="1:14" ht="13.5">
      <c r="A120" s="1"/>
      <c r="B120" s="7" t="s">
        <v>36</v>
      </c>
      <c r="C120" s="6"/>
      <c r="D120" s="6"/>
      <c r="E120" s="43">
        <f>IF(COUNT(E115:E119)=5,SUM(E115:E119)-MAX(E115:E119),IF(COUNT(E115:E119)=4,SUM(E115:E119),"INC"))</f>
        <v>332</v>
      </c>
      <c r="F120" s="44"/>
      <c r="G120" s="44"/>
      <c r="H120" s="43">
        <f>IF(COUNT(H115:H119)=5,SUM(H115:H119)-MAX(H115:H119),IF(COUNT(H115:H119)=4,SUM(H115:H119),"INC"))</f>
        <v>342</v>
      </c>
      <c r="I120" s="43">
        <f>IF(COUNT(E120,H120)=2,SUM(E120+H120),"INC")</f>
        <v>674</v>
      </c>
      <c r="J120" s="1"/>
      <c r="K120" s="40">
        <f>IF(M120&lt;&gt;"Inc",(RANK(M120,$Q$3:$Q$26,1)),"")</f>
        <v>7</v>
      </c>
      <c r="L120" s="7" t="str">
        <f t="shared" si="47"/>
        <v>NEW RICHMOND</v>
      </c>
      <c r="M120" s="1">
        <f t="shared" si="48"/>
        <v>674</v>
      </c>
      <c r="N120" s="32">
        <f t="shared" si="49"/>
        <v>332</v>
      </c>
    </row>
    <row r="121" spans="1:13" ht="13.5">
      <c r="A121" s="1"/>
      <c r="B121" s="5"/>
      <c r="C121" s="1" t="s">
        <v>25</v>
      </c>
      <c r="D121" s="1" t="s">
        <v>26</v>
      </c>
      <c r="E121" s="1" t="s">
        <v>27</v>
      </c>
      <c r="F121" s="1" t="s">
        <v>25</v>
      </c>
      <c r="G121" s="1" t="s">
        <v>26</v>
      </c>
      <c r="H121" s="1" t="s">
        <v>28</v>
      </c>
      <c r="I121" s="1" t="s">
        <v>29</v>
      </c>
      <c r="J121" s="1"/>
      <c r="K121" s="1"/>
      <c r="L121" s="5"/>
      <c r="M121" s="1"/>
    </row>
    <row r="122" spans="1:14" ht="13.5">
      <c r="A122" s="1">
        <v>1</v>
      </c>
      <c r="B122" s="5" t="s">
        <v>86</v>
      </c>
      <c r="C122" s="6">
        <v>43</v>
      </c>
      <c r="D122" s="6">
        <v>45</v>
      </c>
      <c r="E122" s="1">
        <f>IF(COUNT(C122:D122)=2,SUM(C122:D122)," ")</f>
        <v>88</v>
      </c>
      <c r="F122" s="6">
        <v>43</v>
      </c>
      <c r="G122" s="6">
        <v>45</v>
      </c>
      <c r="H122" s="1">
        <f>IF(COUNT(F122:G122)=2,SUM(F122:G122)," ")</f>
        <v>88</v>
      </c>
      <c r="I122" s="1">
        <f>IF(COUNT(E122,H122)=2,SUM(E122+H122),"")</f>
        <v>176</v>
      </c>
      <c r="J122" s="1"/>
      <c r="K122" s="10">
        <f>IF(M122&lt;&gt;"",(RANK(M122,$M$3:$M$169,1)),"")</f>
        <v>43</v>
      </c>
      <c r="L122" s="38" t="str">
        <f aca="true" t="shared" si="50" ref="L122:L127">B122</f>
        <v>NW-Kade Bartelt</v>
      </c>
      <c r="M122" s="1">
        <f aca="true" t="shared" si="51" ref="M122:M127">I122</f>
        <v>176</v>
      </c>
      <c r="N122" s="32">
        <f aca="true" t="shared" si="52" ref="N122:N127">E122</f>
        <v>88</v>
      </c>
    </row>
    <row r="123" spans="1:14" ht="13.5">
      <c r="A123" s="1">
        <v>2</v>
      </c>
      <c r="B123" s="5" t="s">
        <v>79</v>
      </c>
      <c r="C123" s="6">
        <v>41</v>
      </c>
      <c r="D123" s="6">
        <v>46</v>
      </c>
      <c r="E123" s="1">
        <f>IF(COUNT(C123:D123)=2,SUM(C123:D123)," ")</f>
        <v>87</v>
      </c>
      <c r="F123" s="6">
        <v>46</v>
      </c>
      <c r="G123" s="6">
        <v>49</v>
      </c>
      <c r="H123" s="1">
        <f>IF(COUNT(F123:G123)=2,SUM(F123:G123)," ")</f>
        <v>95</v>
      </c>
      <c r="I123" s="1">
        <f>IF(COUNT(E123,H123)=2,SUM(E123+H123),"")</f>
        <v>182</v>
      </c>
      <c r="J123" s="1"/>
      <c r="K123" s="10">
        <f>IF(M123&lt;&gt;"",(RANK(M123,$M$3:$M$169,1)),"")</f>
        <v>62</v>
      </c>
      <c r="L123" s="38" t="str">
        <f t="shared" si="50"/>
        <v>NW-Mike Lindsay</v>
      </c>
      <c r="M123" s="1">
        <f t="shared" si="51"/>
        <v>182</v>
      </c>
      <c r="N123" s="32">
        <f t="shared" si="52"/>
        <v>87</v>
      </c>
    </row>
    <row r="124" spans="1:14" ht="13.5">
      <c r="A124" s="1">
        <v>3</v>
      </c>
      <c r="B124" s="5" t="s">
        <v>78</v>
      </c>
      <c r="C124" s="6">
        <v>49</v>
      </c>
      <c r="D124" s="6">
        <v>43</v>
      </c>
      <c r="E124" s="1">
        <f>IF(COUNT(C124:D124)=2,SUM(C124:D124)," ")</f>
        <v>92</v>
      </c>
      <c r="F124" s="6">
        <v>46</v>
      </c>
      <c r="G124" s="6">
        <v>46</v>
      </c>
      <c r="H124" s="1">
        <f>IF(COUNT(F124:G124)=2,SUM(F124:G124)," ")</f>
        <v>92</v>
      </c>
      <c r="I124" s="1">
        <f>IF(COUNT(E124,H124)=2,SUM(E124+H124),"")</f>
        <v>184</v>
      </c>
      <c r="J124" s="1"/>
      <c r="K124" s="10">
        <f>IF(M124&lt;&gt;"",(RANK(M124,$M$3:$M$169,1)),"")</f>
        <v>69</v>
      </c>
      <c r="L124" s="38" t="str">
        <f t="shared" si="50"/>
        <v>NW-Matt Lindsay</v>
      </c>
      <c r="M124" s="1">
        <f t="shared" si="51"/>
        <v>184</v>
      </c>
      <c r="N124" s="32">
        <f t="shared" si="52"/>
        <v>92</v>
      </c>
    </row>
    <row r="125" spans="1:14" ht="13.5">
      <c r="A125" s="1">
        <v>4</v>
      </c>
      <c r="B125" s="2" t="s">
        <v>118</v>
      </c>
      <c r="C125" s="6">
        <v>50</v>
      </c>
      <c r="D125" s="6">
        <v>49</v>
      </c>
      <c r="E125" s="1">
        <f>IF(COUNT(C125:D125)=2,SUM(C125:D125)," ")</f>
        <v>99</v>
      </c>
      <c r="F125" s="6">
        <v>42</v>
      </c>
      <c r="G125" s="6">
        <v>48</v>
      </c>
      <c r="H125" s="1">
        <f>IF(COUNT(F125:G125)=2,SUM(F125:G125)," ")</f>
        <v>90</v>
      </c>
      <c r="I125" s="1">
        <f>IF(COUNT(E125,H125)=2,SUM(E125+H125),"")</f>
        <v>189</v>
      </c>
      <c r="J125" s="1"/>
      <c r="K125" s="10">
        <f>IF(M125&lt;&gt;"",(RANK(M125,$M$3:$M$169,1)),"")</f>
        <v>79</v>
      </c>
      <c r="L125" s="38" t="str">
        <f t="shared" si="50"/>
        <v>NW-Trevor Priem</v>
      </c>
      <c r="M125" s="1">
        <f t="shared" si="51"/>
        <v>189</v>
      </c>
      <c r="N125" s="32">
        <f t="shared" si="52"/>
        <v>99</v>
      </c>
    </row>
    <row r="126" spans="1:14" ht="13.5">
      <c r="A126" s="1">
        <v>5</v>
      </c>
      <c r="B126" s="2" t="s">
        <v>119</v>
      </c>
      <c r="C126" s="6">
        <v>53</v>
      </c>
      <c r="D126" s="6">
        <v>50</v>
      </c>
      <c r="E126" s="1">
        <f>IF(COUNT(C126:D126)=2,SUM(C126:D126)," ")</f>
        <v>103</v>
      </c>
      <c r="F126" s="6">
        <v>43</v>
      </c>
      <c r="G126" s="6">
        <v>56</v>
      </c>
      <c r="H126" s="1">
        <f>IF(COUNT(F126:G126)=2,SUM(F126:G126)," ")</f>
        <v>99</v>
      </c>
      <c r="I126" s="1">
        <f>IF(COUNT(E126,H126)=2,SUM(E126+H126),"")</f>
        <v>202</v>
      </c>
      <c r="J126" s="1"/>
      <c r="K126" s="10">
        <f>IF(M126&lt;&gt;"",(RANK(M126,$M$3:$M$169,1)),"")</f>
        <v>87</v>
      </c>
      <c r="L126" s="38" t="str">
        <f t="shared" si="50"/>
        <v>NW-Brett Botten</v>
      </c>
      <c r="M126" s="1">
        <f t="shared" si="51"/>
        <v>202</v>
      </c>
      <c r="N126" s="32">
        <f t="shared" si="52"/>
        <v>103</v>
      </c>
    </row>
    <row r="127" spans="1:14" ht="13.5">
      <c r="A127" s="1"/>
      <c r="B127" s="7" t="s">
        <v>37</v>
      </c>
      <c r="C127" s="6"/>
      <c r="D127" s="6"/>
      <c r="E127" s="43">
        <f>IF(COUNT(E122:E126)=5,SUM(E122:E126)-MAX(E122:E126),IF(COUNT(E122:E126)=4,SUM(E122:E126),"INC"))</f>
        <v>366</v>
      </c>
      <c r="F127" s="44"/>
      <c r="G127" s="44"/>
      <c r="H127" s="43">
        <f>IF(COUNT(H122:H126)=5,SUM(H122:H126)-MAX(H122:H126),IF(COUNT(H122:H126)=4,SUM(H122:H126),"INC"))</f>
        <v>365</v>
      </c>
      <c r="I127" s="43">
        <f>IF(COUNT(E127,H127)=2,SUM(E127+H127),"INC")</f>
        <v>731</v>
      </c>
      <c r="J127" s="1"/>
      <c r="K127" s="40">
        <f>IF(M127&lt;&gt;"Inc",(RANK(M127,$Q$3:$Q$26,1)),"")</f>
        <v>15</v>
      </c>
      <c r="L127" s="7" t="str">
        <f t="shared" si="50"/>
        <v>NORTHWESTERN</v>
      </c>
      <c r="M127" s="1">
        <f t="shared" si="51"/>
        <v>731</v>
      </c>
      <c r="N127" s="32">
        <f t="shared" si="52"/>
        <v>366</v>
      </c>
    </row>
    <row r="128" spans="1:13" ht="13.5">
      <c r="A128" s="1"/>
      <c r="B128" s="5"/>
      <c r="C128" s="1" t="s">
        <v>25</v>
      </c>
      <c r="D128" s="1" t="s">
        <v>26</v>
      </c>
      <c r="E128" s="1" t="s">
        <v>27</v>
      </c>
      <c r="F128" s="1" t="s">
        <v>25</v>
      </c>
      <c r="G128" s="1" t="s">
        <v>26</v>
      </c>
      <c r="H128" s="1" t="s">
        <v>28</v>
      </c>
      <c r="I128" s="1" t="s">
        <v>29</v>
      </c>
      <c r="J128" s="1"/>
      <c r="K128" s="1"/>
      <c r="L128" s="5"/>
      <c r="M128" s="1"/>
    </row>
    <row r="129" spans="1:14" ht="13.5">
      <c r="A129" s="1">
        <v>1</v>
      </c>
      <c r="B129" s="5" t="s">
        <v>80</v>
      </c>
      <c r="C129" s="6">
        <v>39</v>
      </c>
      <c r="D129" s="6">
        <v>43</v>
      </c>
      <c r="E129" s="1">
        <f>IF(COUNT(C129:D129)=2,SUM(C129:D129)," ")</f>
        <v>82</v>
      </c>
      <c r="F129" s="6">
        <v>39</v>
      </c>
      <c r="G129" s="6">
        <v>40</v>
      </c>
      <c r="H129" s="1">
        <f>IF(COUNT(F129:G129)=2,SUM(F129:G129)," ")</f>
        <v>79</v>
      </c>
      <c r="I129" s="1">
        <f>IF(COUNT(E129,H129)=2,SUM(E129+H129),"")</f>
        <v>161</v>
      </c>
      <c r="J129" s="1"/>
      <c r="K129" s="10">
        <f>IF(M129&lt;&gt;"",(RANK(M129,$M$3:$M$169,1)),"")</f>
        <v>18</v>
      </c>
      <c r="L129" s="38" t="str">
        <f aca="true" t="shared" si="53" ref="L129:L134">B129</f>
        <v>OS-Alex Wolfe</v>
      </c>
      <c r="M129" s="1">
        <f aca="true" t="shared" si="54" ref="M129:M134">I129</f>
        <v>161</v>
      </c>
      <c r="N129" s="32">
        <f aca="true" t="shared" si="55" ref="N129:N134">E129</f>
        <v>82</v>
      </c>
    </row>
    <row r="130" spans="1:14" ht="13.5">
      <c r="A130" s="1">
        <v>2</v>
      </c>
      <c r="B130" s="5" t="s">
        <v>81</v>
      </c>
      <c r="C130" s="6">
        <v>46</v>
      </c>
      <c r="D130" s="6">
        <v>48</v>
      </c>
      <c r="E130" s="1">
        <f>IF(COUNT(C130:D130)=2,SUM(C130:D130)," ")</f>
        <v>94</v>
      </c>
      <c r="F130" s="6">
        <v>47</v>
      </c>
      <c r="G130" s="6">
        <v>47</v>
      </c>
      <c r="H130" s="1">
        <f>IF(COUNT(F130:G130)=2,SUM(F130:G130)," ")</f>
        <v>94</v>
      </c>
      <c r="I130" s="1">
        <f>IF(COUNT(E130,H130)=2,SUM(E130+H130),"")</f>
        <v>188</v>
      </c>
      <c r="J130" s="1"/>
      <c r="K130" s="10">
        <f>IF(M130&lt;&gt;"",(RANK(M130,$M$3:$M$169,1)),"")</f>
        <v>77</v>
      </c>
      <c r="L130" s="38" t="str">
        <f t="shared" si="53"/>
        <v>OS-Tommy Cronick</v>
      </c>
      <c r="M130" s="1">
        <f t="shared" si="54"/>
        <v>188</v>
      </c>
      <c r="N130" s="32">
        <f t="shared" si="55"/>
        <v>94</v>
      </c>
    </row>
    <row r="131" spans="1:14" ht="13.5">
      <c r="A131" s="1">
        <v>3</v>
      </c>
      <c r="B131" s="5" t="s">
        <v>142</v>
      </c>
      <c r="C131" s="6">
        <v>48</v>
      </c>
      <c r="D131" s="6">
        <v>50</v>
      </c>
      <c r="E131" s="1">
        <f>IF(COUNT(C131:D131)=2,SUM(C131:D131)," ")</f>
        <v>98</v>
      </c>
      <c r="F131" s="6">
        <v>49</v>
      </c>
      <c r="G131" s="6">
        <v>57</v>
      </c>
      <c r="H131" s="1">
        <f>IF(COUNT(F131:G131)=2,SUM(F131:G131)," ")</f>
        <v>106</v>
      </c>
      <c r="I131" s="1">
        <f>IF(COUNT(E131,H131)=2,SUM(E131+H131),"")</f>
        <v>204</v>
      </c>
      <c r="J131" s="1"/>
      <c r="K131" s="10">
        <f>IF(M131&lt;&gt;"",(RANK(M131,$M$3:$M$169,1)),"")</f>
        <v>91</v>
      </c>
      <c r="L131" s="38" t="str">
        <f t="shared" si="53"/>
        <v>OS-Cody Whittier</v>
      </c>
      <c r="M131" s="1">
        <f t="shared" si="54"/>
        <v>204</v>
      </c>
      <c r="N131" s="32">
        <f t="shared" si="55"/>
        <v>98</v>
      </c>
    </row>
    <row r="132" spans="1:14" ht="13.5">
      <c r="A132" s="1">
        <v>4</v>
      </c>
      <c r="B132" s="5" t="s">
        <v>143</v>
      </c>
      <c r="C132" s="6">
        <v>52</v>
      </c>
      <c r="D132" s="6">
        <v>59</v>
      </c>
      <c r="E132" s="1">
        <f>IF(COUNT(C132:D132)=2,SUM(C132:D132)," ")</f>
        <v>111</v>
      </c>
      <c r="F132" s="6">
        <v>54</v>
      </c>
      <c r="G132" s="6">
        <v>53</v>
      </c>
      <c r="H132" s="1">
        <f>IF(COUNT(F132:G132)=2,SUM(F132:G132)," ")</f>
        <v>107</v>
      </c>
      <c r="I132" s="1">
        <f>IF(COUNT(E132,H132)=2,SUM(E132+H132),"")</f>
        <v>218</v>
      </c>
      <c r="J132" s="1"/>
      <c r="K132" s="10">
        <f>IF(M132&lt;&gt;"",(RANK(M132,$M$3:$M$169,1)),"")</f>
        <v>98</v>
      </c>
      <c r="L132" s="38" t="str">
        <f t="shared" si="53"/>
        <v>OS-Luke Ekstrom</v>
      </c>
      <c r="M132" s="1">
        <f t="shared" si="54"/>
        <v>218</v>
      </c>
      <c r="N132" s="32">
        <f t="shared" si="55"/>
        <v>111</v>
      </c>
    </row>
    <row r="133" spans="1:14" ht="13.5">
      <c r="A133" s="1">
        <v>5</v>
      </c>
      <c r="B133" s="5" t="s">
        <v>144</v>
      </c>
      <c r="C133" s="6">
        <v>62</v>
      </c>
      <c r="D133" s="6">
        <v>57</v>
      </c>
      <c r="E133" s="1">
        <f>IF(COUNT(C133:D133)=2,SUM(C133:D133)," ")</f>
        <v>119</v>
      </c>
      <c r="F133" s="6">
        <v>55</v>
      </c>
      <c r="G133" s="6">
        <v>55</v>
      </c>
      <c r="H133" s="1">
        <f>IF(COUNT(F133:G133)=2,SUM(F133:G133)," ")</f>
        <v>110</v>
      </c>
      <c r="I133" s="1">
        <f>IF(COUNT(E133,H133)=2,SUM(E133+H133),"")</f>
        <v>229</v>
      </c>
      <c r="J133" s="1"/>
      <c r="K133" s="10">
        <f>IF(M133&lt;&gt;"",(RANK(M133,$M$3:$M$169,1)),"")</f>
        <v>109</v>
      </c>
      <c r="L133" s="38" t="str">
        <f t="shared" si="53"/>
        <v>OS-Blake Cherveny</v>
      </c>
      <c r="M133" s="1">
        <f t="shared" si="54"/>
        <v>229</v>
      </c>
      <c r="N133" s="32">
        <f t="shared" si="55"/>
        <v>119</v>
      </c>
    </row>
    <row r="134" spans="1:14" ht="13.5">
      <c r="A134" s="1"/>
      <c r="B134" s="7" t="s">
        <v>53</v>
      </c>
      <c r="C134" s="6"/>
      <c r="D134" s="6"/>
      <c r="E134" s="43">
        <f>IF(COUNT(E129:E133)=5,SUM(E129:E133)-MAX(E129:E133),IF(COUNT(E129:E133)=4,SUM(E129:E133),"INC"))</f>
        <v>385</v>
      </c>
      <c r="F134" s="44"/>
      <c r="G134" s="44"/>
      <c r="H134" s="43">
        <f>IF(COUNT(H129:H133)=5,SUM(H129:H133)-MAX(H129:H133),IF(COUNT(H129:H133)=4,SUM(H129:H133),"INC"))</f>
        <v>386</v>
      </c>
      <c r="I134" s="43">
        <f>IF(COUNT(E134,H134)=2,SUM(E134+H134),"INC")</f>
        <v>771</v>
      </c>
      <c r="J134" s="1"/>
      <c r="K134" s="40">
        <f>IF(M134&lt;&gt;"Inc",(RANK(M134,$Q$3:$Q$26,1)),"")</f>
        <v>18</v>
      </c>
      <c r="L134" s="7" t="str">
        <f t="shared" si="53"/>
        <v>OSCEOLA</v>
      </c>
      <c r="M134" s="1">
        <f t="shared" si="54"/>
        <v>771</v>
      </c>
      <c r="N134" s="32">
        <f t="shared" si="55"/>
        <v>385</v>
      </c>
    </row>
    <row r="135" spans="1:13" ht="13.5">
      <c r="A135" s="1"/>
      <c r="B135" s="5"/>
      <c r="C135" s="1" t="s">
        <v>25</v>
      </c>
      <c r="D135" s="1" t="s">
        <v>26</v>
      </c>
      <c r="E135" s="1" t="s">
        <v>27</v>
      </c>
      <c r="F135" s="1" t="s">
        <v>25</v>
      </c>
      <c r="G135" s="1" t="s">
        <v>26</v>
      </c>
      <c r="H135" s="1" t="s">
        <v>28</v>
      </c>
      <c r="I135" s="1" t="s">
        <v>29</v>
      </c>
      <c r="J135" s="1"/>
      <c r="K135" s="1"/>
      <c r="L135" s="5"/>
      <c r="M135" s="1"/>
    </row>
    <row r="136" spans="1:14" ht="13.5">
      <c r="A136" s="1">
        <v>1</v>
      </c>
      <c r="B136" s="5" t="s">
        <v>85</v>
      </c>
      <c r="C136" s="6">
        <v>39</v>
      </c>
      <c r="D136" s="6">
        <v>35</v>
      </c>
      <c r="E136" s="1">
        <f>IF(COUNT(C136:D136)=2,SUM(C136:D136)," ")</f>
        <v>74</v>
      </c>
      <c r="F136" s="6">
        <v>38</v>
      </c>
      <c r="G136" s="6">
        <v>40</v>
      </c>
      <c r="H136" s="1">
        <f>IF(COUNT(F136:G136)=2,SUM(F136:G136)," ")</f>
        <v>78</v>
      </c>
      <c r="I136" s="1">
        <f>IF(COUNT(E136,H136)=2,SUM(E136+H136),"")</f>
        <v>152</v>
      </c>
      <c r="J136" s="1"/>
      <c r="K136" s="10">
        <f>IF(M136&lt;&gt;"",(RANK(M136,$M$3:$M$169,1)),"")</f>
        <v>3</v>
      </c>
      <c r="L136" s="38" t="str">
        <f aca="true" t="shared" si="56" ref="L136:L141">B136</f>
        <v>RL-Ben Resnick</v>
      </c>
      <c r="M136" s="1">
        <f aca="true" t="shared" si="57" ref="M136:M141">I136</f>
        <v>152</v>
      </c>
      <c r="N136" s="32">
        <f aca="true" t="shared" si="58" ref="N136:N141">E136</f>
        <v>74</v>
      </c>
    </row>
    <row r="137" spans="1:14" ht="13.5">
      <c r="A137" s="1">
        <v>2</v>
      </c>
      <c r="B137" s="5" t="s">
        <v>120</v>
      </c>
      <c r="C137" s="6">
        <v>46</v>
      </c>
      <c r="D137" s="6">
        <v>47</v>
      </c>
      <c r="E137" s="1">
        <f>IF(COUNT(C137:D137)=2,SUM(C137:D137)," ")</f>
        <v>93</v>
      </c>
      <c r="F137" s="6">
        <v>43</v>
      </c>
      <c r="G137" s="6">
        <v>44</v>
      </c>
      <c r="H137" s="1">
        <f>IF(COUNT(F137:G137)=2,SUM(F137:G137)," ")</f>
        <v>87</v>
      </c>
      <c r="I137" s="1">
        <f>IF(COUNT(E137,H137)=2,SUM(E137+H137),"")</f>
        <v>180</v>
      </c>
      <c r="J137" s="1"/>
      <c r="K137" s="10">
        <f>IF(M137&lt;&gt;"",(RANK(M137,$M$3:$M$169,1)),"")</f>
        <v>55</v>
      </c>
      <c r="L137" s="38" t="str">
        <f t="shared" si="56"/>
        <v>RL-Ryan Pelle/Colin Johnson</v>
      </c>
      <c r="M137" s="1">
        <f t="shared" si="57"/>
        <v>180</v>
      </c>
      <c r="N137" s="32">
        <f t="shared" si="58"/>
        <v>93</v>
      </c>
    </row>
    <row r="138" spans="1:14" ht="13.5">
      <c r="A138" s="1">
        <v>3</v>
      </c>
      <c r="B138" s="5" t="s">
        <v>121</v>
      </c>
      <c r="C138" s="6">
        <v>43</v>
      </c>
      <c r="D138" s="6">
        <v>50</v>
      </c>
      <c r="E138" s="1">
        <f>IF(COUNT(C138:D138)=2,SUM(C138:D138)," ")</f>
        <v>93</v>
      </c>
      <c r="F138" s="6">
        <v>41</v>
      </c>
      <c r="G138" s="6">
        <v>48</v>
      </c>
      <c r="H138" s="1">
        <f>IF(COUNT(F138:G138)=2,SUM(F138:G138)," ")</f>
        <v>89</v>
      </c>
      <c r="I138" s="1">
        <f>IF(COUNT(E138,H138)=2,SUM(E138+H138),"")</f>
        <v>182</v>
      </c>
      <c r="J138" s="1"/>
      <c r="K138" s="10">
        <f>IF(M138&lt;&gt;"",(RANK(M138,$M$3:$M$169,1)),"")</f>
        <v>62</v>
      </c>
      <c r="L138" s="38" t="str">
        <f t="shared" si="56"/>
        <v>RL-Austin Ellis/Tayler Forsberg</v>
      </c>
      <c r="M138" s="1">
        <f t="shared" si="57"/>
        <v>182</v>
      </c>
      <c r="N138" s="32">
        <f t="shared" si="58"/>
        <v>93</v>
      </c>
    </row>
    <row r="139" spans="1:14" ht="13.5">
      <c r="A139" s="1">
        <v>4</v>
      </c>
      <c r="B139" s="5" t="s">
        <v>122</v>
      </c>
      <c r="C139" s="6">
        <v>43</v>
      </c>
      <c r="D139" s="6">
        <v>44</v>
      </c>
      <c r="E139" s="1">
        <f>IF(COUNT(C139:D139)=2,SUM(C139:D139)," ")</f>
        <v>87</v>
      </c>
      <c r="F139" s="6">
        <v>41</v>
      </c>
      <c r="G139" s="6">
        <v>45</v>
      </c>
      <c r="H139" s="1">
        <f>IF(COUNT(F139:G139)=2,SUM(F139:G139)," ")</f>
        <v>86</v>
      </c>
      <c r="I139" s="1">
        <f>IF(COUNT(E139,H139)=2,SUM(E139+H139),"")</f>
        <v>173</v>
      </c>
      <c r="J139" s="1"/>
      <c r="K139" s="10">
        <f>IF(M139&lt;&gt;"",(RANK(M139,$M$3:$M$169,1)),"")</f>
        <v>35</v>
      </c>
      <c r="L139" s="38" t="str">
        <f t="shared" si="56"/>
        <v>RL-Blake Zadra</v>
      </c>
      <c r="M139" s="1">
        <f t="shared" si="57"/>
        <v>173</v>
      </c>
      <c r="N139" s="32">
        <f t="shared" si="58"/>
        <v>87</v>
      </c>
    </row>
    <row r="140" spans="1:14" ht="13.5">
      <c r="A140" s="1">
        <v>5</v>
      </c>
      <c r="B140" s="5" t="s">
        <v>123</v>
      </c>
      <c r="C140" s="6">
        <v>50</v>
      </c>
      <c r="D140" s="6">
        <v>55</v>
      </c>
      <c r="E140" s="1">
        <f>IF(COUNT(C140:D140)=2,SUM(C140:D140)," ")</f>
        <v>105</v>
      </c>
      <c r="F140" s="6">
        <v>52</v>
      </c>
      <c r="G140" s="6">
        <v>48</v>
      </c>
      <c r="H140" s="1">
        <f>IF(COUNT(F140:G140)=2,SUM(F140:G140)," ")</f>
        <v>100</v>
      </c>
      <c r="I140" s="1">
        <f>IF(COUNT(E140,H140)=2,SUM(E140+H140),"")</f>
        <v>205</v>
      </c>
      <c r="J140" s="1"/>
      <c r="K140" s="10">
        <f>IF(M140&lt;&gt;"",(RANK(M140,$M$3:$M$169,1)),"")</f>
        <v>93</v>
      </c>
      <c r="L140" s="38" t="str">
        <f t="shared" si="56"/>
        <v>RL-Steve Scheurer</v>
      </c>
      <c r="M140" s="1">
        <f t="shared" si="57"/>
        <v>205</v>
      </c>
      <c r="N140" s="32">
        <f t="shared" si="58"/>
        <v>105</v>
      </c>
    </row>
    <row r="141" spans="1:14" ht="13.5">
      <c r="A141" s="1"/>
      <c r="B141" s="7" t="s">
        <v>23</v>
      </c>
      <c r="C141" s="6"/>
      <c r="D141" s="6"/>
      <c r="E141" s="43">
        <f>IF(COUNT(E136:E140)=5,SUM(E136:E140)-MAX(E136:E140),IF(COUNT(E136:E140)=4,SUM(E136:E140),"INC"))</f>
        <v>347</v>
      </c>
      <c r="F141" s="44"/>
      <c r="G141" s="44"/>
      <c r="H141" s="43">
        <f>IF(COUNT(H136:H140)=5,SUM(H136:H140)-MAX(H136:H140),IF(COUNT(H136:H140)=4,SUM(H136:H140),"INC"))</f>
        <v>340</v>
      </c>
      <c r="I141" s="43">
        <f>IF(COUNT(E141,H141)=2,SUM(E141+H141),"INC")</f>
        <v>687</v>
      </c>
      <c r="J141" s="1"/>
      <c r="K141" s="40">
        <f>IF(M141&lt;&gt;"Inc",(RANK(M141,$Q$3:$Q$26,1)),"")</f>
        <v>9</v>
      </c>
      <c r="L141" s="7" t="str">
        <f t="shared" si="56"/>
        <v>RICE LAKE</v>
      </c>
      <c r="M141" s="1">
        <f t="shared" si="57"/>
        <v>687</v>
      </c>
      <c r="N141" s="32">
        <f t="shared" si="58"/>
        <v>347</v>
      </c>
    </row>
    <row r="142" spans="1:13" ht="13.5">
      <c r="A142" s="1"/>
      <c r="B142" s="5"/>
      <c r="C142" s="1" t="s">
        <v>25</v>
      </c>
      <c r="D142" s="1" t="s">
        <v>26</v>
      </c>
      <c r="E142" s="1" t="s">
        <v>27</v>
      </c>
      <c r="F142" s="1" t="s">
        <v>25</v>
      </c>
      <c r="G142" s="1" t="s">
        <v>26</v>
      </c>
      <c r="H142" s="1" t="s">
        <v>28</v>
      </c>
      <c r="I142" s="1" t="s">
        <v>29</v>
      </c>
      <c r="J142" s="1"/>
      <c r="K142" s="1"/>
      <c r="L142" s="5"/>
      <c r="M142" s="1"/>
    </row>
    <row r="143" spans="1:14" ht="13.5">
      <c r="A143" s="1">
        <v>1</v>
      </c>
      <c r="B143" s="5" t="s">
        <v>82</v>
      </c>
      <c r="C143" s="6">
        <v>45</v>
      </c>
      <c r="D143" s="6">
        <v>49</v>
      </c>
      <c r="E143" s="1">
        <f>IF(COUNT(C143:D143)=2,SUM(C143:D143)," ")</f>
        <v>94</v>
      </c>
      <c r="F143" s="6">
        <v>43</v>
      </c>
      <c r="G143" s="6">
        <v>40</v>
      </c>
      <c r="H143" s="1">
        <f>IF(COUNT(F143:G143)=2,SUM(F143:G143)," ")</f>
        <v>83</v>
      </c>
      <c r="I143" s="1">
        <f>IF(COUNT(E143,H143)=2,SUM(E143+H143),"")</f>
        <v>177</v>
      </c>
      <c r="J143" s="1"/>
      <c r="K143" s="10">
        <f>IF(M143&lt;&gt;"",(RANK(M143,$M$3:$M$169,1)),"")</f>
        <v>48</v>
      </c>
      <c r="L143" s="38" t="str">
        <f aca="true" t="shared" si="59" ref="L143:L148">B143</f>
        <v>SP-Blake Larson</v>
      </c>
      <c r="M143" s="1">
        <f aca="true" t="shared" si="60" ref="M143:M148">I143</f>
        <v>177</v>
      </c>
      <c r="N143" s="32">
        <f aca="true" t="shared" si="61" ref="N143:N148">E143</f>
        <v>94</v>
      </c>
    </row>
    <row r="144" spans="1:14" ht="13.5">
      <c r="A144" s="1">
        <v>2</v>
      </c>
      <c r="B144" s="5" t="s">
        <v>83</v>
      </c>
      <c r="C144" s="6">
        <v>44</v>
      </c>
      <c r="D144" s="6">
        <v>46</v>
      </c>
      <c r="E144" s="1">
        <f>IF(COUNT(C144:D144)=2,SUM(C144:D144)," ")</f>
        <v>90</v>
      </c>
      <c r="F144" s="6">
        <v>42</v>
      </c>
      <c r="G144" s="6">
        <v>47</v>
      </c>
      <c r="H144" s="1">
        <f>IF(COUNT(F144:G144)=2,SUM(F144:G144)," ")</f>
        <v>89</v>
      </c>
      <c r="I144" s="1">
        <f>IF(COUNT(E144,H144)=2,SUM(E144+H144),"")</f>
        <v>179</v>
      </c>
      <c r="J144" s="1"/>
      <c r="K144" s="10">
        <f>IF(M144&lt;&gt;"",(RANK(M144,$M$3:$M$169,1)),"")</f>
        <v>53</v>
      </c>
      <c r="L144" s="38" t="str">
        <f t="shared" si="59"/>
        <v>SP-Dawson Patrick</v>
      </c>
      <c r="M144" s="1">
        <f t="shared" si="60"/>
        <v>179</v>
      </c>
      <c r="N144" s="32">
        <f t="shared" si="61"/>
        <v>90</v>
      </c>
    </row>
    <row r="145" spans="1:14" ht="13.5">
      <c r="A145" s="1">
        <v>3</v>
      </c>
      <c r="B145" s="5" t="s">
        <v>125</v>
      </c>
      <c r="C145" s="6">
        <v>47</v>
      </c>
      <c r="D145" s="6">
        <v>50</v>
      </c>
      <c r="E145" s="1">
        <f>IF(COUNT(C145:D145)=2,SUM(C145:D145)," ")</f>
        <v>97</v>
      </c>
      <c r="F145" s="6">
        <v>41</v>
      </c>
      <c r="G145" s="6">
        <v>50</v>
      </c>
      <c r="H145" s="1">
        <f>IF(COUNT(F145:G145)=2,SUM(F145:G145)," ")</f>
        <v>91</v>
      </c>
      <c r="I145" s="1">
        <f>IF(COUNT(E145,H145)=2,SUM(E145+H145),"")</f>
        <v>188</v>
      </c>
      <c r="J145" s="1"/>
      <c r="K145" s="10">
        <f>IF(M145&lt;&gt;"",(RANK(M145,$M$3:$M$169,1)),"")</f>
        <v>77</v>
      </c>
      <c r="L145" s="38" t="str">
        <f t="shared" si="59"/>
        <v>SP-Levi Neubich</v>
      </c>
      <c r="M145" s="1">
        <f t="shared" si="60"/>
        <v>188</v>
      </c>
      <c r="N145" s="32">
        <f t="shared" si="61"/>
        <v>97</v>
      </c>
    </row>
    <row r="146" spans="1:14" ht="13.5">
      <c r="A146" s="1">
        <v>4</v>
      </c>
      <c r="B146" s="5" t="s">
        <v>124</v>
      </c>
      <c r="C146" s="6">
        <v>58</v>
      </c>
      <c r="D146" s="6">
        <v>51</v>
      </c>
      <c r="E146" s="1">
        <f>IF(COUNT(C146:D146)=2,SUM(C146:D146)," ")</f>
        <v>109</v>
      </c>
      <c r="F146" s="6">
        <v>52</v>
      </c>
      <c r="G146" s="6">
        <v>55</v>
      </c>
      <c r="H146" s="1">
        <f>IF(COUNT(F146:G146)=2,SUM(F146:G146)," ")</f>
        <v>107</v>
      </c>
      <c r="I146" s="1">
        <f>IF(COUNT(E146,H146)=2,SUM(E146+H146),"")</f>
        <v>216</v>
      </c>
      <c r="J146" s="1"/>
      <c r="K146" s="10">
        <f>IF(M146&lt;&gt;"",(RANK(M146,$M$3:$M$169,1)),"")</f>
        <v>97</v>
      </c>
      <c r="L146" s="38" t="str">
        <f t="shared" si="59"/>
        <v>SP-Nick Posso</v>
      </c>
      <c r="M146" s="1">
        <f t="shared" si="60"/>
        <v>216</v>
      </c>
      <c r="N146" s="32">
        <f t="shared" si="61"/>
        <v>109</v>
      </c>
    </row>
    <row r="147" spans="1:14" ht="13.5">
      <c r="A147" s="1">
        <v>5</v>
      </c>
      <c r="B147" s="47" t="s">
        <v>126</v>
      </c>
      <c r="C147" s="6">
        <v>50</v>
      </c>
      <c r="D147" s="6">
        <v>57</v>
      </c>
      <c r="E147" s="1">
        <f>IF(COUNT(C147:D147)=2,SUM(C147:D147)," ")</f>
        <v>107</v>
      </c>
      <c r="F147" s="6">
        <v>56</v>
      </c>
      <c r="G147" s="6">
        <v>57</v>
      </c>
      <c r="H147" s="1">
        <f>IF(COUNT(F147:G147)=2,SUM(F147:G147)," ")</f>
        <v>113</v>
      </c>
      <c r="I147" s="1">
        <f>IF(COUNT(E147,H147)=2,SUM(E147+H147),"")</f>
        <v>220</v>
      </c>
      <c r="J147" s="1"/>
      <c r="K147" s="10">
        <f>IF(M147&lt;&gt;"",(RANK(M147,$M$3:$M$169,1)),"")</f>
        <v>102</v>
      </c>
      <c r="L147" s="38" t="str">
        <f t="shared" si="59"/>
        <v>SP-Colin Gardner</v>
      </c>
      <c r="M147" s="1">
        <f t="shared" si="60"/>
        <v>220</v>
      </c>
      <c r="N147" s="32">
        <f t="shared" si="61"/>
        <v>107</v>
      </c>
    </row>
    <row r="148" spans="1:14" ht="13.5">
      <c r="A148" s="1"/>
      <c r="B148" s="7" t="s">
        <v>46</v>
      </c>
      <c r="C148" s="6"/>
      <c r="D148" s="6"/>
      <c r="E148" s="43">
        <f>IF(COUNT(E143:E147)=5,SUM(E143:E147)-MAX(E143:E147),IF(COUNT(E143:E147)=4,SUM(E143:E147),"INC"))</f>
        <v>388</v>
      </c>
      <c r="F148" s="44"/>
      <c r="G148" s="44"/>
      <c r="H148" s="43">
        <f>IF(COUNT(H143:H147)=5,SUM(H143:H147)-MAX(H143:H147),IF(COUNT(H143:H147)=4,SUM(H143:H147),"INC"))</f>
        <v>370</v>
      </c>
      <c r="I148" s="43">
        <f>IF(COUNT(E148,H148)=2,SUM(E148+H148),"INC")</f>
        <v>758</v>
      </c>
      <c r="J148" s="1"/>
      <c r="K148" s="40">
        <f>IF(M148&lt;&gt;"Inc",(RANK(M148,$Q$3:$Q$26,1)),"")</f>
        <v>17</v>
      </c>
      <c r="L148" s="7" t="str">
        <f t="shared" si="59"/>
        <v>SPOONER</v>
      </c>
      <c r="M148" s="1">
        <f t="shared" si="60"/>
        <v>758</v>
      </c>
      <c r="N148" s="32">
        <f t="shared" si="61"/>
        <v>388</v>
      </c>
    </row>
    <row r="149" spans="1:13" ht="13.5">
      <c r="A149" s="1"/>
      <c r="B149" s="5"/>
      <c r="C149" s="1" t="s">
        <v>25</v>
      </c>
      <c r="D149" s="1" t="s">
        <v>26</v>
      </c>
      <c r="E149" s="1" t="s">
        <v>27</v>
      </c>
      <c r="F149" s="1" t="s">
        <v>25</v>
      </c>
      <c r="G149" s="1" t="s">
        <v>26</v>
      </c>
      <c r="H149" s="1" t="s">
        <v>28</v>
      </c>
      <c r="I149" s="1" t="s">
        <v>29</v>
      </c>
      <c r="J149" s="1"/>
      <c r="K149" s="1"/>
      <c r="L149" s="5"/>
      <c r="M149" s="1"/>
    </row>
    <row r="150" spans="1:14" ht="13.5">
      <c r="A150" s="1">
        <v>1</v>
      </c>
      <c r="B150" s="5" t="s">
        <v>158</v>
      </c>
      <c r="C150" s="6">
        <v>39</v>
      </c>
      <c r="D150" s="6">
        <v>41</v>
      </c>
      <c r="E150" s="1">
        <f>IF(COUNT(C150:D150)=2,SUM(C150:D150)," ")</f>
        <v>80</v>
      </c>
      <c r="F150" s="6">
        <v>43</v>
      </c>
      <c r="G150" s="6">
        <v>43</v>
      </c>
      <c r="H150" s="1">
        <f>IF(COUNT(F150:G150)=2,SUM(F150:G150)," ")</f>
        <v>86</v>
      </c>
      <c r="I150" s="1">
        <f>IF(COUNT(E150,H150)=2,SUM(E150+H150),"")</f>
        <v>166</v>
      </c>
      <c r="J150" s="1"/>
      <c r="K150" s="10">
        <f>IF(M150&lt;&gt;"",(RANK(M150,$M$3:$M$169,1)),"")</f>
        <v>27</v>
      </c>
      <c r="L150" s="38" t="str">
        <f aca="true" t="shared" si="62" ref="L150:L155">B150</f>
        <v>SU-Taylor Burger</v>
      </c>
      <c r="M150" s="1">
        <f aca="true" t="shared" si="63" ref="M150:M155">I150</f>
        <v>166</v>
      </c>
      <c r="N150" s="2">
        <f aca="true" t="shared" si="64" ref="N150:N155">E150</f>
        <v>80</v>
      </c>
    </row>
    <row r="151" spans="1:14" ht="13.5">
      <c r="A151" s="1">
        <v>2</v>
      </c>
      <c r="B151" s="5" t="s">
        <v>163</v>
      </c>
      <c r="C151" s="6">
        <v>44</v>
      </c>
      <c r="D151" s="6">
        <v>45</v>
      </c>
      <c r="E151" s="1">
        <f>IF(COUNT(C151:D151)=2,SUM(C151:D151)," ")</f>
        <v>89</v>
      </c>
      <c r="F151" s="6">
        <v>39</v>
      </c>
      <c r="G151" s="6">
        <v>48</v>
      </c>
      <c r="H151" s="1">
        <f>IF(COUNT(F151:G151)=2,SUM(F151:G151)," ")</f>
        <v>87</v>
      </c>
      <c r="I151" s="1">
        <f>IF(COUNT(E151,H151)=2,SUM(E151+H151),"")</f>
        <v>176</v>
      </c>
      <c r="J151" s="1"/>
      <c r="K151" s="10">
        <f>IF(M151&lt;&gt;"",(RANK(M151,$M$3:$M$169,1)),"")</f>
        <v>43</v>
      </c>
      <c r="L151" s="38" t="str">
        <f t="shared" si="62"/>
        <v>SU-Kiefer Eales/Scott Archambeau</v>
      </c>
      <c r="M151" s="1">
        <f t="shared" si="63"/>
        <v>176</v>
      </c>
      <c r="N151" s="2">
        <f t="shared" si="64"/>
        <v>89</v>
      </c>
    </row>
    <row r="152" spans="1:14" ht="13.5">
      <c r="A152" s="1">
        <v>3</v>
      </c>
      <c r="B152" s="5" t="s">
        <v>159</v>
      </c>
      <c r="C152" s="6">
        <v>44</v>
      </c>
      <c r="D152" s="6">
        <v>44</v>
      </c>
      <c r="E152" s="1">
        <f>IF(COUNT(C152:D152)=2,SUM(C152:D152)," ")</f>
        <v>88</v>
      </c>
      <c r="F152" s="6">
        <v>42</v>
      </c>
      <c r="G152" s="6">
        <v>47</v>
      </c>
      <c r="H152" s="1">
        <f>IF(COUNT(F152:G152)=2,SUM(F152:G152)," ")</f>
        <v>89</v>
      </c>
      <c r="I152" s="1">
        <f>IF(COUNT(E152,H152)=2,SUM(E152+H152),"")</f>
        <v>177</v>
      </c>
      <c r="J152" s="1"/>
      <c r="K152" s="10">
        <f>IF(M152&lt;&gt;"",(RANK(M152,$M$3:$M$169,1)),"")</f>
        <v>48</v>
      </c>
      <c r="L152" s="38" t="str">
        <f t="shared" si="62"/>
        <v>SU-Ethan Buhr</v>
      </c>
      <c r="M152" s="1">
        <f t="shared" si="63"/>
        <v>177</v>
      </c>
      <c r="N152" s="2">
        <f t="shared" si="64"/>
        <v>88</v>
      </c>
    </row>
    <row r="153" spans="1:14" ht="13.5">
      <c r="A153" s="1">
        <v>4</v>
      </c>
      <c r="B153" s="5" t="s">
        <v>164</v>
      </c>
      <c r="C153" s="6">
        <v>46</v>
      </c>
      <c r="D153" s="6">
        <v>44</v>
      </c>
      <c r="E153" s="1">
        <f>IF(COUNT(C153:D153)=2,SUM(C153:D153)," ")</f>
        <v>90</v>
      </c>
      <c r="F153" s="6">
        <v>51</v>
      </c>
      <c r="G153" s="6">
        <v>51</v>
      </c>
      <c r="H153" s="1">
        <f>IF(COUNT(F153:G153)=2,SUM(F153:G153)," ")</f>
        <v>102</v>
      </c>
      <c r="I153" s="1">
        <f>IF(COUNT(E153,H153)=2,SUM(E153+H153),"")</f>
        <v>192</v>
      </c>
      <c r="J153" s="1"/>
      <c r="K153" s="10">
        <f>IF(M153&lt;&gt;"",(RANK(M153,$M$3:$M$169,1)),"")</f>
        <v>83</v>
      </c>
      <c r="L153" s="38" t="str">
        <f t="shared" si="62"/>
        <v>SU-Cayden Laurvick/Joey Eliason</v>
      </c>
      <c r="M153" s="1">
        <f t="shared" si="63"/>
        <v>192</v>
      </c>
      <c r="N153" s="2">
        <f t="shared" si="64"/>
        <v>90</v>
      </c>
    </row>
    <row r="154" spans="1:14" ht="13.5">
      <c r="A154" s="1">
        <v>5</v>
      </c>
      <c r="B154" s="5" t="s">
        <v>165</v>
      </c>
      <c r="C154" s="6">
        <v>40</v>
      </c>
      <c r="D154" s="6">
        <v>49</v>
      </c>
      <c r="E154" s="1">
        <f>IF(COUNT(C154:D154)=2,SUM(C154:D154)," ")</f>
        <v>89</v>
      </c>
      <c r="F154" s="6">
        <v>49</v>
      </c>
      <c r="G154" s="6">
        <v>48</v>
      </c>
      <c r="H154" s="1">
        <f>IF(COUNT(F154:G154)=2,SUM(F154:G154)," ")</f>
        <v>97</v>
      </c>
      <c r="I154" s="1">
        <f>IF(COUNT(E154,H154)=2,SUM(E154+H154),"")</f>
        <v>186</v>
      </c>
      <c r="J154" s="1"/>
      <c r="K154" s="10">
        <f>IF(M154&lt;&gt;"",(RANK(M154,$M$3:$M$169,1)),"")</f>
        <v>74</v>
      </c>
      <c r="L154" s="38" t="str">
        <f t="shared" si="62"/>
        <v>SU-Dayton Podvin/Ian Johnson</v>
      </c>
      <c r="M154" s="1">
        <f t="shared" si="63"/>
        <v>186</v>
      </c>
      <c r="N154" s="2">
        <f t="shared" si="64"/>
        <v>89</v>
      </c>
    </row>
    <row r="155" spans="1:14" ht="13.5">
      <c r="A155" s="1"/>
      <c r="B155" s="7" t="s">
        <v>24</v>
      </c>
      <c r="C155" s="6"/>
      <c r="D155" s="6"/>
      <c r="E155" s="43">
        <f>IF(COUNT(E150:E154)=5,SUM(E150:E154)-MAX(E150:E154),IF(COUNT(E150:E154)=4,SUM(E150:E154),"INC"))</f>
        <v>346</v>
      </c>
      <c r="F155" s="44"/>
      <c r="G155" s="44"/>
      <c r="H155" s="43">
        <f>IF(COUNT(H150:H154)=5,SUM(H150:H154)-MAX(H150:H154),IF(COUNT(H150:H154)=4,SUM(H150:H154),"INC"))</f>
        <v>359</v>
      </c>
      <c r="I155" s="43">
        <f>IF(COUNT(E155,H155)=2,SUM(E155+H155),"INC")</f>
        <v>705</v>
      </c>
      <c r="J155" s="1"/>
      <c r="K155" s="40">
        <f>IF(M155&lt;&gt;"Inc",(RANK(M155,$Q$3:$Q$26,1)),"")</f>
        <v>14</v>
      </c>
      <c r="L155" s="7" t="str">
        <f t="shared" si="62"/>
        <v>SUPERIOR</v>
      </c>
      <c r="M155" s="1">
        <f t="shared" si="63"/>
        <v>705</v>
      </c>
      <c r="N155" s="2">
        <f t="shared" si="64"/>
        <v>346</v>
      </c>
    </row>
    <row r="156" spans="1:13" ht="13.5">
      <c r="A156" s="1"/>
      <c r="B156" s="5"/>
      <c r="C156" s="1" t="s">
        <v>25</v>
      </c>
      <c r="D156" s="1" t="s">
        <v>26</v>
      </c>
      <c r="E156" s="1" t="s">
        <v>27</v>
      </c>
      <c r="F156" s="1" t="s">
        <v>25</v>
      </c>
      <c r="G156" s="1" t="s">
        <v>26</v>
      </c>
      <c r="H156" s="1" t="s">
        <v>28</v>
      </c>
      <c r="I156" s="1" t="s">
        <v>29</v>
      </c>
      <c r="J156" s="1"/>
      <c r="K156" s="1"/>
      <c r="L156" s="5"/>
      <c r="M156" s="1"/>
    </row>
    <row r="157" spans="1:14" ht="13.5">
      <c r="A157" s="1">
        <v>1</v>
      </c>
      <c r="B157" s="5" t="s">
        <v>145</v>
      </c>
      <c r="C157" s="6">
        <v>45</v>
      </c>
      <c r="D157" s="6">
        <v>56</v>
      </c>
      <c r="E157" s="1">
        <f>IF(COUNT(C157:D157)=2,SUM(C157:D157)," ")</f>
        <v>101</v>
      </c>
      <c r="F157" s="6">
        <v>47</v>
      </c>
      <c r="G157" s="6">
        <v>49</v>
      </c>
      <c r="H157" s="1">
        <f>IF(COUNT(F157:G157)=2,SUM(F157:G157)," ")</f>
        <v>96</v>
      </c>
      <c r="I157" s="1">
        <f>IF(COUNT(E157,H157)=2,SUM(E157+H157),"")</f>
        <v>197</v>
      </c>
      <c r="J157" s="1"/>
      <c r="K157" s="10">
        <f>IF(M157&lt;&gt;"",(RANK(M157,$M$3:$M$169,1)),"")</f>
        <v>85</v>
      </c>
      <c r="L157" s="38" t="str">
        <f aca="true" t="shared" si="65" ref="L157:L162">B157</f>
        <v>UN-Marcus Qualle</v>
      </c>
      <c r="M157" s="1">
        <f aca="true" t="shared" si="66" ref="M157:M162">I157</f>
        <v>197</v>
      </c>
      <c r="N157" s="2">
        <f aca="true" t="shared" si="67" ref="N157:N162">E157</f>
        <v>101</v>
      </c>
    </row>
    <row r="158" spans="1:14" ht="13.5">
      <c r="A158" s="1">
        <v>2</v>
      </c>
      <c r="B158" s="5" t="s">
        <v>146</v>
      </c>
      <c r="C158" s="6">
        <v>46</v>
      </c>
      <c r="D158" s="6">
        <v>52</v>
      </c>
      <c r="E158" s="1">
        <f>IF(COUNT(C158:D158)=2,SUM(C158:D158)," ")</f>
        <v>98</v>
      </c>
      <c r="F158" s="6">
        <v>53</v>
      </c>
      <c r="G158" s="6">
        <v>51</v>
      </c>
      <c r="H158" s="1">
        <f>IF(COUNT(F158:G158)=2,SUM(F158:G158)," ")</f>
        <v>104</v>
      </c>
      <c r="I158" s="1">
        <f>IF(COUNT(E158,H158)=2,SUM(E158+H158),"")</f>
        <v>202</v>
      </c>
      <c r="J158" s="1"/>
      <c r="K158" s="10">
        <f>IF(M158&lt;&gt;"",(RANK(M158,$M$3:$M$169,1)),"")</f>
        <v>87</v>
      </c>
      <c r="L158" s="38" t="str">
        <f t="shared" si="65"/>
        <v>UN-Hunter Robinson</v>
      </c>
      <c r="M158" s="1">
        <f t="shared" si="66"/>
        <v>202</v>
      </c>
      <c r="N158" s="2">
        <f t="shared" si="67"/>
        <v>98</v>
      </c>
    </row>
    <row r="159" spans="1:14" ht="13.5">
      <c r="A159" s="1">
        <v>3</v>
      </c>
      <c r="B159" s="5" t="s">
        <v>147</v>
      </c>
      <c r="C159" s="6">
        <v>46</v>
      </c>
      <c r="D159" s="6">
        <v>51</v>
      </c>
      <c r="E159" s="1">
        <f>IF(COUNT(C159:D159)=2,SUM(C159:D159)," ")</f>
        <v>97</v>
      </c>
      <c r="F159" s="6">
        <v>42</v>
      </c>
      <c r="G159" s="6">
        <v>44</v>
      </c>
      <c r="H159" s="1">
        <f>IF(COUNT(F159:G159)=2,SUM(F159:G159)," ")</f>
        <v>86</v>
      </c>
      <c r="I159" s="1">
        <f>IF(COUNT(E159,H159)=2,SUM(E159+H159),"")</f>
        <v>183</v>
      </c>
      <c r="J159" s="1"/>
      <c r="K159" s="10">
        <f>IF(M159&lt;&gt;"",(RANK(M159,$M$3:$M$169,1)),"")</f>
        <v>67</v>
      </c>
      <c r="L159" s="38" t="str">
        <f t="shared" si="65"/>
        <v>UN-Aaron Nyberg</v>
      </c>
      <c r="M159" s="1">
        <f t="shared" si="66"/>
        <v>183</v>
      </c>
      <c r="N159" s="2">
        <f t="shared" si="67"/>
        <v>97</v>
      </c>
    </row>
    <row r="160" spans="1:14" ht="13.5">
      <c r="A160" s="1">
        <v>4</v>
      </c>
      <c r="B160" s="5" t="s">
        <v>148</v>
      </c>
      <c r="C160" s="6">
        <v>58</v>
      </c>
      <c r="D160" s="6">
        <v>51</v>
      </c>
      <c r="E160" s="1">
        <f>IF(COUNT(C160:D160)=2,SUM(C160:D160)," ")</f>
        <v>109</v>
      </c>
      <c r="F160" s="6">
        <v>51</v>
      </c>
      <c r="G160" s="6">
        <v>51</v>
      </c>
      <c r="H160" s="1">
        <f>IF(COUNT(F160:G160)=2,SUM(F160:G160)," ")</f>
        <v>102</v>
      </c>
      <c r="I160" s="1">
        <f>IF(COUNT(E160,H160)=2,SUM(E160+H160),"")</f>
        <v>211</v>
      </c>
      <c r="J160" s="1"/>
      <c r="K160" s="10">
        <f>IF(M160&lt;&gt;"",(RANK(M160,$M$3:$M$169,1)),"")</f>
        <v>95</v>
      </c>
      <c r="L160" s="38" t="str">
        <f t="shared" si="65"/>
        <v>UN-Mitchell Morse</v>
      </c>
      <c r="M160" s="1">
        <f t="shared" si="66"/>
        <v>211</v>
      </c>
      <c r="N160" s="2">
        <f t="shared" si="67"/>
        <v>109</v>
      </c>
    </row>
    <row r="161" spans="1:14" ht="13.5">
      <c r="A161" s="1">
        <v>5</v>
      </c>
      <c r="B161" s="5" t="s">
        <v>149</v>
      </c>
      <c r="C161" s="6">
        <v>57</v>
      </c>
      <c r="D161" s="6">
        <v>51</v>
      </c>
      <c r="E161" s="1">
        <f>IF(COUNT(C161:D161)=2,SUM(C161:D161)," ")</f>
        <v>108</v>
      </c>
      <c r="F161" s="6">
        <v>61</v>
      </c>
      <c r="G161" s="6">
        <v>61</v>
      </c>
      <c r="H161" s="1">
        <f>IF(COUNT(F161:G161)=2,SUM(F161:G161)," ")</f>
        <v>122</v>
      </c>
      <c r="I161" s="1">
        <f>IF(COUNT(E161,H161)=2,SUM(E161+H161),"")</f>
        <v>230</v>
      </c>
      <c r="J161" s="1"/>
      <c r="K161" s="10">
        <f>IF(M161&lt;&gt;"",(RANK(M161,$M$3:$M$169,1)),"")</f>
        <v>111</v>
      </c>
      <c r="L161" s="38" t="str">
        <f t="shared" si="65"/>
        <v>UN-Gaven Ouellette</v>
      </c>
      <c r="M161" s="1">
        <f t="shared" si="66"/>
        <v>230</v>
      </c>
      <c r="N161" s="2">
        <f t="shared" si="67"/>
        <v>108</v>
      </c>
    </row>
    <row r="162" spans="1:14" ht="13.5">
      <c r="A162" s="1"/>
      <c r="B162" s="7" t="s">
        <v>2</v>
      </c>
      <c r="C162" s="6"/>
      <c r="D162" s="6"/>
      <c r="E162" s="43">
        <f>IF(COUNT(E157:E161)=5,SUM(E157:E161)-MAX(E157:E161),IF(COUNT(E157:E161)=4,SUM(E157:E161),"INC"))</f>
        <v>404</v>
      </c>
      <c r="F162" s="44"/>
      <c r="G162" s="44"/>
      <c r="H162" s="43">
        <f>IF(COUNT(H157:H161)=5,SUM(H157:H161)-MAX(H157:H161),IF(COUNT(H157:H161)=4,SUM(H157:H161),"INC"))</f>
        <v>388</v>
      </c>
      <c r="I162" s="43">
        <f>IF(COUNT(E162,H162)=2,SUM(E162+H162),"INC")</f>
        <v>792</v>
      </c>
      <c r="J162" s="1"/>
      <c r="K162" s="40">
        <f>IF(M162&lt;&gt;"Inc",(RANK(M162,$Q$3:$Q$26,1)),"")</f>
        <v>19</v>
      </c>
      <c r="L162" s="7" t="str">
        <f t="shared" si="65"/>
        <v>UNITY</v>
      </c>
      <c r="M162" s="1">
        <f t="shared" si="66"/>
        <v>792</v>
      </c>
      <c r="N162" s="2">
        <f t="shared" si="67"/>
        <v>404</v>
      </c>
    </row>
    <row r="163" spans="1:13" ht="13.5">
      <c r="A163" s="1"/>
      <c r="B163" s="5"/>
      <c r="C163" s="1" t="s">
        <v>25</v>
      </c>
      <c r="D163" s="1" t="s">
        <v>26</v>
      </c>
      <c r="E163" s="1" t="s">
        <v>27</v>
      </c>
      <c r="F163" s="1" t="s">
        <v>25</v>
      </c>
      <c r="G163" s="1" t="s">
        <v>26</v>
      </c>
      <c r="H163" s="1" t="s">
        <v>28</v>
      </c>
      <c r="I163" s="1" t="s">
        <v>29</v>
      </c>
      <c r="J163" s="1"/>
      <c r="K163" s="1"/>
      <c r="L163" s="5"/>
      <c r="M163" s="1"/>
    </row>
    <row r="164" spans="1:14" ht="13.5">
      <c r="A164" s="1">
        <v>1</v>
      </c>
      <c r="B164" s="5" t="s">
        <v>127</v>
      </c>
      <c r="C164" s="6">
        <v>39</v>
      </c>
      <c r="D164" s="6">
        <v>37</v>
      </c>
      <c r="E164" s="1">
        <f>IF(COUNT(C164:D164)=2,SUM(C164:D164)," ")</f>
        <v>76</v>
      </c>
      <c r="F164" s="6">
        <v>38</v>
      </c>
      <c r="G164" s="6">
        <v>39</v>
      </c>
      <c r="H164" s="1">
        <f>IF(COUNT(F164:G164)=2,SUM(F164:G164)," ")</f>
        <v>77</v>
      </c>
      <c r="I164" s="1">
        <f>IF(COUNT(E164,H164)=2,SUM(E164+H164),"")</f>
        <v>153</v>
      </c>
      <c r="J164" s="1"/>
      <c r="K164" s="10">
        <f>IF(M164&lt;&gt;"",(RANK(M164,$M$3:$M$169,1)),"")</f>
        <v>5</v>
      </c>
      <c r="L164" s="38" t="str">
        <f aca="true" t="shared" si="68" ref="L164:L169">B164</f>
        <v>VA-Anthony Ahrens</v>
      </c>
      <c r="M164" s="1">
        <f aca="true" t="shared" si="69" ref="M164:M169">I164</f>
        <v>153</v>
      </c>
      <c r="N164" s="2">
        <f aca="true" t="shared" si="70" ref="N164:N169">E164</f>
        <v>76</v>
      </c>
    </row>
    <row r="165" spans="1:14" ht="13.5">
      <c r="A165" s="1">
        <v>2</v>
      </c>
      <c r="B165" s="5" t="s">
        <v>128</v>
      </c>
      <c r="C165" s="6">
        <v>43</v>
      </c>
      <c r="D165" s="6">
        <v>40</v>
      </c>
      <c r="E165" s="1">
        <f>IF(COUNT(C165:D165)=2,SUM(C165:D165)," ")</f>
        <v>83</v>
      </c>
      <c r="F165" s="6">
        <v>39</v>
      </c>
      <c r="G165" s="6">
        <v>45</v>
      </c>
      <c r="H165" s="1">
        <f>IF(COUNT(F165:G165)=2,SUM(F165:G165)," ")</f>
        <v>84</v>
      </c>
      <c r="I165" s="1">
        <f>IF(COUNT(E165,H165)=2,SUM(E165+H165),"")</f>
        <v>167</v>
      </c>
      <c r="J165" s="1"/>
      <c r="K165" s="10">
        <f>IF(M165&lt;&gt;"",(RANK(M165,$M$3:$M$169,1)),"")</f>
        <v>28</v>
      </c>
      <c r="L165" s="38" t="str">
        <f t="shared" si="68"/>
        <v>VA-Jacob Peterson</v>
      </c>
      <c r="M165" s="1">
        <f t="shared" si="69"/>
        <v>167</v>
      </c>
      <c r="N165" s="2">
        <f t="shared" si="70"/>
        <v>83</v>
      </c>
    </row>
    <row r="166" spans="1:14" ht="13.5">
      <c r="A166" s="1">
        <v>3</v>
      </c>
      <c r="B166" s="5" t="s">
        <v>129</v>
      </c>
      <c r="C166" s="6">
        <v>39</v>
      </c>
      <c r="D166" s="6">
        <v>39</v>
      </c>
      <c r="E166" s="1">
        <f>IF(COUNT(C166:D166)=2,SUM(C166:D166)," ")</f>
        <v>78</v>
      </c>
      <c r="F166" s="6">
        <v>44</v>
      </c>
      <c r="G166" s="6">
        <v>53</v>
      </c>
      <c r="H166" s="1">
        <f>IF(COUNT(F166:G166)=2,SUM(F166:G166)," ")</f>
        <v>97</v>
      </c>
      <c r="I166" s="1">
        <f>IF(COUNT(E166,H166)=2,SUM(E166+H166),"")</f>
        <v>175</v>
      </c>
      <c r="J166" s="1"/>
      <c r="K166" s="10">
        <f>IF(M166&lt;&gt;"",(RANK(M166,$M$3:$M$169,1)),"")</f>
        <v>39</v>
      </c>
      <c r="L166" s="38" t="str">
        <f t="shared" si="68"/>
        <v>VA-Tom Andrews</v>
      </c>
      <c r="M166" s="1">
        <f t="shared" si="69"/>
        <v>175</v>
      </c>
      <c r="N166" s="2">
        <f t="shared" si="70"/>
        <v>78</v>
      </c>
    </row>
    <row r="167" spans="1:14" ht="13.5">
      <c r="A167" s="1">
        <v>4</v>
      </c>
      <c r="B167" s="5" t="s">
        <v>130</v>
      </c>
      <c r="C167" s="6">
        <v>42</v>
      </c>
      <c r="D167" s="6">
        <v>45</v>
      </c>
      <c r="E167" s="1">
        <f>IF(COUNT(C167:D167)=2,SUM(C167:D167)," ")</f>
        <v>87</v>
      </c>
      <c r="F167" s="6">
        <v>40</v>
      </c>
      <c r="G167" s="6">
        <v>42</v>
      </c>
      <c r="H167" s="1">
        <f>IF(COUNT(F167:G167)=2,SUM(F167:G167)," ")</f>
        <v>82</v>
      </c>
      <c r="I167" s="1">
        <f>IF(COUNT(E167,H167)=2,SUM(E167+H167),"")</f>
        <v>169</v>
      </c>
      <c r="J167" s="1"/>
      <c r="K167" s="10">
        <f>IF(M167&lt;&gt;"",(RANK(M167,$M$3:$M$169,1)),"")</f>
        <v>31</v>
      </c>
      <c r="L167" s="38" t="str">
        <f t="shared" si="68"/>
        <v>VA-Bryce Wanio</v>
      </c>
      <c r="M167" s="1">
        <f t="shared" si="69"/>
        <v>169</v>
      </c>
      <c r="N167" s="2">
        <f t="shared" si="70"/>
        <v>87</v>
      </c>
    </row>
    <row r="168" spans="1:14" ht="13.5">
      <c r="A168" s="1">
        <v>5</v>
      </c>
      <c r="B168" s="5" t="s">
        <v>131</v>
      </c>
      <c r="C168" s="6">
        <v>46</v>
      </c>
      <c r="D168" s="6">
        <v>43</v>
      </c>
      <c r="E168" s="1">
        <f>IF(COUNT(C168:D168)=2,SUM(C168:D168)," ")</f>
        <v>89</v>
      </c>
      <c r="F168" s="6">
        <v>45</v>
      </c>
      <c r="G168" s="6">
        <v>47</v>
      </c>
      <c r="H168" s="1">
        <f>IF(COUNT(F168:G168)=2,SUM(F168:G168)," ")</f>
        <v>92</v>
      </c>
      <c r="I168" s="1">
        <f>IF(COUNT(E168,H168)=2,SUM(E168+H168),"")</f>
        <v>181</v>
      </c>
      <c r="J168" s="1"/>
      <c r="K168" s="10">
        <f>IF(M168&lt;&gt;"",(RANK(M168,$M$3:$M$169,1)),"")</f>
        <v>58</v>
      </c>
      <c r="L168" s="38" t="str">
        <f t="shared" si="68"/>
        <v>VA-Kolton Plesha</v>
      </c>
      <c r="M168" s="1">
        <f t="shared" si="69"/>
        <v>181</v>
      </c>
      <c r="N168" s="2">
        <f t="shared" si="70"/>
        <v>89</v>
      </c>
    </row>
    <row r="169" spans="1:14" ht="13.5">
      <c r="A169" s="1"/>
      <c r="B169" s="7" t="s">
        <v>38</v>
      </c>
      <c r="C169" s="6"/>
      <c r="D169" s="6"/>
      <c r="E169" s="43">
        <f>IF(COUNT(E164:E168)=5,SUM(E164:E168)-MAX(E164:E168),IF(COUNT(E164:E168)=4,SUM(E164:E168),"INC"))</f>
        <v>324</v>
      </c>
      <c r="F169" s="44"/>
      <c r="G169" s="44"/>
      <c r="H169" s="43">
        <f>IF(COUNT(H164:H168)=5,SUM(H164:H168)-MAX(H164:H168),IF(COUNT(H164:H168)=4,SUM(H164:H168),"INC"))</f>
        <v>335</v>
      </c>
      <c r="I169" s="43">
        <f>IF(COUNT(E169,H169)=2,SUM(E169+H169),"INC")</f>
        <v>659</v>
      </c>
      <c r="J169" s="1"/>
      <c r="K169" s="40">
        <f>IF(M169&lt;&gt;"Inc",(RANK(M169,$Q$3:$Q$26,1)),"")</f>
        <v>6</v>
      </c>
      <c r="L169" s="7" t="str">
        <f t="shared" si="68"/>
        <v>VIRGINIA</v>
      </c>
      <c r="M169" s="1">
        <f t="shared" si="69"/>
        <v>659</v>
      </c>
      <c r="N169" s="2">
        <f t="shared" si="70"/>
        <v>324</v>
      </c>
    </row>
  </sheetData>
  <sheetProtection/>
  <dataValidations count="1">
    <dataValidation allowBlank="1" showInputMessage="1" showErrorMessage="1" sqref="N3:N8 N10:N15 N143:N148 N24:N29 N31:N36 N38:N43 N45:N50 N52:N57 N136:N141 N66:N71 N73:N78 N80:N85 N87:N92 N17:N22 N101:N106 N108:N113 N115:N120 N122:N127 N129:N134 N94:N99 N59:N64"/>
  </dataValidations>
  <printOptions gridLines="1"/>
  <pageMargins left="0.25" right="0.25" top="0.5" bottom="0.5" header="0.5" footer="0.5"/>
  <pageSetup fitToHeight="6" fitToWidth="1" orientation="portrait"/>
  <rowBreaks count="3" manualBreakCount="3">
    <brk id="50" max="255" man="1"/>
    <brk id="99" max="255" man="1"/>
    <brk id="1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44"/>
  <sheetViews>
    <sheetView zoomScalePageLayoutView="0" workbookViewId="0" topLeftCell="A1">
      <selection activeCell="C1" sqref="C1"/>
    </sheetView>
  </sheetViews>
  <sheetFormatPr defaultColWidth="11.375" defaultRowHeight="12"/>
  <cols>
    <col min="1" max="1" width="5.375" style="0" customWidth="1"/>
    <col min="2" max="2" width="24.00390625" style="0" customWidth="1"/>
    <col min="3" max="3" width="9.875" style="11" customWidth="1"/>
  </cols>
  <sheetData>
    <row r="1" spans="1:3" ht="12">
      <c r="A1" s="11"/>
      <c r="B1" t="str">
        <f>Overall!L73</f>
        <v>ECN-Matt Tolan</v>
      </c>
      <c r="C1" s="11">
        <f>Overall!N73</f>
        <v>70</v>
      </c>
    </row>
    <row r="2" spans="2:3" ht="12">
      <c r="B2" t="str">
        <f>Overall!L59</f>
        <v>DM-Job Espe</v>
      </c>
      <c r="C2" s="11">
        <f>Overall!N59</f>
        <v>73</v>
      </c>
    </row>
    <row r="3" spans="1:3" ht="12">
      <c r="A3" s="11"/>
      <c r="B3" t="str">
        <f>Overall!L83</f>
        <v>HA-Eli Robbins</v>
      </c>
      <c r="C3" s="11">
        <f>Overall!N83</f>
        <v>73</v>
      </c>
    </row>
    <row r="4" spans="2:3" ht="12">
      <c r="B4" t="str">
        <f>Overall!L80</f>
        <v>HA-Mike McDonald</v>
      </c>
      <c r="C4" s="11">
        <f>Overall!N80</f>
        <v>74</v>
      </c>
    </row>
    <row r="5" spans="2:3" ht="12">
      <c r="B5" t="str">
        <f>Overall!L136</f>
        <v>RL-Ben Resnick</v>
      </c>
      <c r="C5" s="11">
        <f>Overall!N136</f>
        <v>74</v>
      </c>
    </row>
    <row r="6" spans="2:3" ht="12">
      <c r="B6" t="str">
        <f>Overall!L164</f>
        <v>VA-Anthony Ahrens</v>
      </c>
      <c r="C6" s="11">
        <f>Overall!N164</f>
        <v>76</v>
      </c>
    </row>
    <row r="7" spans="1:3" ht="12">
      <c r="A7" s="11"/>
      <c r="B7" t="str">
        <f>Overall!L74</f>
        <v>ECN-Logan Comte</v>
      </c>
      <c r="C7" s="11">
        <f>Overall!N74</f>
        <v>77</v>
      </c>
    </row>
    <row r="8" spans="1:3" ht="12">
      <c r="A8" s="11"/>
      <c r="B8" t="str">
        <f>Overall!L81</f>
        <v>HA-Max Disher</v>
      </c>
      <c r="C8" s="11">
        <f>Overall!N81</f>
        <v>77</v>
      </c>
    </row>
    <row r="9" spans="1:3" ht="12">
      <c r="A9" s="11"/>
      <c r="B9" t="str">
        <f>Overall!L31</f>
        <v>BL-Noah Price</v>
      </c>
      <c r="C9" s="11">
        <f>Overall!N31</f>
        <v>78</v>
      </c>
    </row>
    <row r="10" spans="2:3" ht="12">
      <c r="B10" t="str">
        <f>Overall!L60</f>
        <v>DM-Joe Liberty</v>
      </c>
      <c r="C10" s="11">
        <f>Overall!N60</f>
        <v>78</v>
      </c>
    </row>
    <row r="11" spans="2:3" ht="12">
      <c r="B11" t="str">
        <f>Overall!L166</f>
        <v>VA-Tom Andrews</v>
      </c>
      <c r="C11" s="11">
        <f>Overall!N166</f>
        <v>78</v>
      </c>
    </row>
    <row r="12" spans="1:3" ht="12">
      <c r="A12" s="11"/>
      <c r="B12" t="str">
        <f>Overall!L3</f>
        <v>AM-Thomas Christensen</v>
      </c>
      <c r="C12" s="11">
        <f>Overall!N3</f>
        <v>79</v>
      </c>
    </row>
    <row r="13" spans="1:3" ht="12">
      <c r="A13" s="11"/>
      <c r="B13" t="str">
        <f>Overall!L115</f>
        <v>NR-Thomas McKinney</v>
      </c>
      <c r="C13" s="11">
        <f>Overall!N115</f>
        <v>79</v>
      </c>
    </row>
    <row r="14" spans="2:3" ht="12">
      <c r="B14" t="str">
        <f>Overall!L150</f>
        <v>SU-Taylor Burger</v>
      </c>
      <c r="C14" s="11">
        <f>Overall!N150</f>
        <v>80</v>
      </c>
    </row>
    <row r="15" spans="2:3" ht="12">
      <c r="B15" t="str">
        <f>Overall!L17</f>
        <v>BW-John Wilhelm</v>
      </c>
      <c r="C15" s="11">
        <f>Overall!N17</f>
        <v>80</v>
      </c>
    </row>
    <row r="16" spans="1:3" ht="12">
      <c r="A16" s="11"/>
      <c r="B16" t="str">
        <f>Overall!L108</f>
        <v>ME-Sam Mason</v>
      </c>
      <c r="C16" s="11">
        <f>Overall!N108</f>
        <v>80</v>
      </c>
    </row>
    <row r="17" spans="1:3" ht="12">
      <c r="A17" s="11"/>
      <c r="B17" t="str">
        <f>Overall!L10</f>
        <v>AS-Gavin Douglas</v>
      </c>
      <c r="C17" s="11">
        <f>Overall!N10</f>
        <v>81</v>
      </c>
    </row>
    <row r="18" spans="1:3" ht="12">
      <c r="A18" s="11"/>
      <c r="B18" t="str">
        <f>Overall!L18</f>
        <v>BW-Jason Aune</v>
      </c>
      <c r="C18" s="11">
        <f>Overall!N18</f>
        <v>81</v>
      </c>
    </row>
    <row r="19" spans="1:3" ht="12">
      <c r="A19" s="11"/>
      <c r="B19" t="str">
        <f>Overall!L75</f>
        <v>ECN-John Haselwander</v>
      </c>
      <c r="C19" s="11">
        <f>Overall!N75</f>
        <v>81</v>
      </c>
    </row>
    <row r="20" spans="2:3" ht="12">
      <c r="B20" t="str">
        <f>Overall!L82</f>
        <v>HA-Simon Terry</v>
      </c>
      <c r="C20" s="11">
        <f>Overall!N82</f>
        <v>81</v>
      </c>
    </row>
    <row r="21" spans="1:3" ht="12">
      <c r="A21" s="11"/>
      <c r="B21" t="str">
        <f>Overall!L116</f>
        <v>NR-Max Wisemiller</v>
      </c>
      <c r="C21" s="11">
        <f>Overall!N116</f>
        <v>81</v>
      </c>
    </row>
    <row r="22" spans="1:3" ht="12">
      <c r="A22" s="11"/>
      <c r="B22" t="str">
        <f>Overall!L45</f>
        <v>CF-Chase Hoople</v>
      </c>
      <c r="C22" s="11">
        <f>Overall!N45</f>
        <v>82</v>
      </c>
    </row>
    <row r="23" spans="2:3" ht="12">
      <c r="B23" t="str">
        <f>Overall!L34</f>
        <v>BL-Aaron Price</v>
      </c>
      <c r="C23" s="11">
        <f>Overall!N34</f>
        <v>82</v>
      </c>
    </row>
    <row r="24" spans="2:3" ht="12">
      <c r="B24" t="str">
        <f>Overall!L32</f>
        <v>BL-Colin Berseth</v>
      </c>
      <c r="C24" s="11">
        <f>Overall!N32</f>
        <v>82</v>
      </c>
    </row>
    <row r="25" spans="1:3" ht="12">
      <c r="A25" s="11"/>
      <c r="B25" t="str">
        <f>Overall!L129</f>
        <v>OS-Alex Wolfe</v>
      </c>
      <c r="C25" s="11">
        <f>Overall!N129</f>
        <v>82</v>
      </c>
    </row>
    <row r="26" spans="1:3" ht="12">
      <c r="A26" s="11"/>
      <c r="B26" t="str">
        <f>Overall!L66</f>
        <v>ECM-Chase Rauckman</v>
      </c>
      <c r="C26" s="11">
        <f>Overall!N66</f>
        <v>83</v>
      </c>
    </row>
    <row r="27" spans="1:3" ht="12">
      <c r="A27" s="11"/>
      <c r="B27" t="str">
        <f>Overall!L111</f>
        <v>ME-Noah Sobota</v>
      </c>
      <c r="C27" s="11">
        <f>Overall!N111</f>
        <v>83</v>
      </c>
    </row>
    <row r="28" spans="1:3" ht="12">
      <c r="A28" s="11"/>
      <c r="B28" t="str">
        <f>Overall!L165</f>
        <v>VA-Jacob Peterson</v>
      </c>
      <c r="C28" s="11">
        <f>Overall!N165</f>
        <v>83</v>
      </c>
    </row>
    <row r="29" spans="2:3" ht="12">
      <c r="B29" t="str">
        <f>Overall!L5</f>
        <v>AM-David Olson</v>
      </c>
      <c r="C29" s="11">
        <f>Overall!N5</f>
        <v>84</v>
      </c>
    </row>
    <row r="30" spans="2:3" ht="12">
      <c r="B30" t="str">
        <f>Overall!L11</f>
        <v>AS-Jordyn Grande</v>
      </c>
      <c r="C30" s="11">
        <f>Overall!N11</f>
        <v>84</v>
      </c>
    </row>
    <row r="31" spans="1:3" ht="12">
      <c r="A31" s="13"/>
      <c r="B31" t="str">
        <f>Overall!L61</f>
        <v>DM-Royce Pichetti</v>
      </c>
      <c r="C31" s="11">
        <f>Overall!N61</f>
        <v>84</v>
      </c>
    </row>
    <row r="32" spans="2:3" ht="12">
      <c r="B32" t="str">
        <f>Overall!L69</f>
        <v>ECM-Billy Peterson</v>
      </c>
      <c r="C32" s="11">
        <f>Overall!N69</f>
        <v>84</v>
      </c>
    </row>
    <row r="33" spans="2:3" ht="12">
      <c r="B33" t="str">
        <f>Overall!L70</f>
        <v>ECM-Zach Bernhardt</v>
      </c>
      <c r="C33" s="11">
        <f>Overall!N70</f>
        <v>84</v>
      </c>
    </row>
    <row r="34" spans="1:3" ht="12">
      <c r="A34" s="13"/>
      <c r="B34" t="str">
        <f>Overall!L87</f>
        <v>LAD-Matt Hanson</v>
      </c>
      <c r="C34" s="11">
        <f>Overall!N87</f>
        <v>84</v>
      </c>
    </row>
    <row r="35" spans="2:3" ht="12">
      <c r="B35" t="str">
        <f>Overall!L46</f>
        <v>CF-Taylor Hakes</v>
      </c>
      <c r="C35" s="11">
        <f>Overall!N46</f>
        <v>85</v>
      </c>
    </row>
    <row r="36" spans="1:3" ht="12">
      <c r="A36" s="13"/>
      <c r="B36" t="str">
        <f>Overall!L35</f>
        <v>BL-Masen Miller</v>
      </c>
      <c r="C36" s="11">
        <f>Overall!N35</f>
        <v>85</v>
      </c>
    </row>
    <row r="37" spans="1:3" ht="12">
      <c r="A37" s="13"/>
      <c r="B37" t="str">
        <f>Overall!L76</f>
        <v>ECN-Tyler Reiland</v>
      </c>
      <c r="C37" s="11">
        <f>Overall!N76</f>
        <v>85</v>
      </c>
    </row>
    <row r="38" spans="1:3" ht="12">
      <c r="A38" s="13"/>
      <c r="B38" t="str">
        <f>Overall!L109</f>
        <v>ME-Marcus Thatcher</v>
      </c>
      <c r="C38" s="11">
        <f>Overall!N109</f>
        <v>85</v>
      </c>
    </row>
    <row r="39" spans="2:3" ht="12">
      <c r="B39" t="str">
        <f>Overall!L62</f>
        <v>DM-Cole Feriancek</v>
      </c>
      <c r="C39" s="11">
        <f>Overall!N62</f>
        <v>86</v>
      </c>
    </row>
    <row r="40" spans="1:3" ht="12">
      <c r="A40" s="12"/>
      <c r="B40" t="str">
        <f>Overall!L117</f>
        <v>NR-Brady Maus</v>
      </c>
      <c r="C40" s="11">
        <f>Overall!N117</f>
        <v>86</v>
      </c>
    </row>
    <row r="41" spans="1:3" ht="12">
      <c r="A41" s="13"/>
      <c r="B41" t="str">
        <f>Overall!L119</f>
        <v>NR-Zach Swiggum</v>
      </c>
      <c r="C41" s="11">
        <f>Overall!N119</f>
        <v>86</v>
      </c>
    </row>
    <row r="42" spans="2:3" ht="12">
      <c r="B42" t="str">
        <f>Overall!L33</f>
        <v>BL-Andrew Zimmer</v>
      </c>
      <c r="C42" s="11">
        <f>Overall!N33</f>
        <v>87</v>
      </c>
    </row>
    <row r="43" spans="2:3" ht="12">
      <c r="B43" t="str">
        <f>Overall!L118</f>
        <v>NR-Nick Schlicht</v>
      </c>
      <c r="C43" s="11">
        <f>Overall!N118</f>
        <v>87</v>
      </c>
    </row>
    <row r="44" spans="2:3" ht="12">
      <c r="B44" t="str">
        <f>Overall!L123</f>
        <v>NW-Mike Lindsay</v>
      </c>
      <c r="C44" s="11">
        <f>Overall!N123</f>
        <v>87</v>
      </c>
    </row>
    <row r="45" spans="2:3" ht="12">
      <c r="B45" t="str">
        <f>Overall!L139</f>
        <v>RL-Blake Zadra</v>
      </c>
      <c r="C45" s="11">
        <f>Overall!N139</f>
        <v>87</v>
      </c>
    </row>
    <row r="46" spans="2:3" ht="12">
      <c r="B46" t="str">
        <f>Overall!L167</f>
        <v>VA-Bryce Wanio</v>
      </c>
      <c r="C46" s="11">
        <f>Overall!N167</f>
        <v>87</v>
      </c>
    </row>
    <row r="47" spans="2:3" ht="12">
      <c r="B47" t="str">
        <f>Overall!L152</f>
        <v>SU-Ethan Buhr</v>
      </c>
      <c r="C47" s="11">
        <f>Overall!N152</f>
        <v>88</v>
      </c>
    </row>
    <row r="48" spans="2:3" ht="12">
      <c r="B48" t="str">
        <f>Overall!L4</f>
        <v>AM-Ethan Panek</v>
      </c>
      <c r="C48" s="11">
        <f>Overall!N4</f>
        <v>88</v>
      </c>
    </row>
    <row r="49" spans="2:3" ht="12">
      <c r="B49" t="str">
        <f>Overall!L67</f>
        <v>ECM-Matt Fladten</v>
      </c>
      <c r="C49" s="11">
        <f>Overall!N67</f>
        <v>88</v>
      </c>
    </row>
    <row r="50" spans="2:3" ht="12">
      <c r="B50" t="str">
        <f>Overall!L122</f>
        <v>NW-Kade Bartelt</v>
      </c>
      <c r="C50" s="11">
        <f>Overall!N122</f>
        <v>88</v>
      </c>
    </row>
    <row r="51" spans="2:3" ht="12">
      <c r="B51" t="str">
        <f>Overall!L151</f>
        <v>SU-Kiefer Eales/Scott Archambeau</v>
      </c>
      <c r="C51" s="11">
        <f>Overall!N151</f>
        <v>89</v>
      </c>
    </row>
    <row r="52" spans="2:3" ht="12">
      <c r="B52" t="str">
        <f>Overall!L84</f>
        <v>HA-Jack Hansen</v>
      </c>
      <c r="C52" s="11">
        <f>Overall!N84</f>
        <v>89</v>
      </c>
    </row>
    <row r="53" spans="2:3" ht="12">
      <c r="B53" t="str">
        <f>Overall!L154</f>
        <v>SU-Dayton Podvin/Ian Johnson</v>
      </c>
      <c r="C53" s="11">
        <f>Overall!N154</f>
        <v>89</v>
      </c>
    </row>
    <row r="54" spans="2:3" ht="12">
      <c r="B54" t="str">
        <f>Overall!L12</f>
        <v>AS-Terell Bolz</v>
      </c>
      <c r="C54" s="11">
        <f>Overall!N12</f>
        <v>89</v>
      </c>
    </row>
    <row r="55" spans="2:3" ht="12">
      <c r="B55" t="str">
        <f>Overall!L68</f>
        <v>ECM-Will Nordlund</v>
      </c>
      <c r="C55" s="11">
        <f>Overall!N68</f>
        <v>89</v>
      </c>
    </row>
    <row r="56" spans="2:3" ht="12">
      <c r="B56" t="str">
        <f>Overall!L102</f>
        <v>LU-Austin Rowe</v>
      </c>
      <c r="C56" s="11">
        <f>Overall!N102</f>
        <v>89</v>
      </c>
    </row>
    <row r="57" spans="2:3" ht="12">
      <c r="B57" t="str">
        <f>Overall!L110</f>
        <v>ME-Nolan Smith</v>
      </c>
      <c r="C57" s="11">
        <f>Overall!N110</f>
        <v>89</v>
      </c>
    </row>
    <row r="58" spans="2:3" ht="12">
      <c r="B58" t="str">
        <f>Overall!L168</f>
        <v>VA-Kolton Plesha</v>
      </c>
      <c r="C58" s="11">
        <f>Overall!N168</f>
        <v>89</v>
      </c>
    </row>
    <row r="59" spans="2:3" ht="12">
      <c r="B59" t="str">
        <f>Overall!L48</f>
        <v>CF-Eric Ottevaere</v>
      </c>
      <c r="C59" s="11">
        <f>Overall!N48</f>
        <v>90</v>
      </c>
    </row>
    <row r="60" spans="2:3" ht="12">
      <c r="B60" t="str">
        <f>Overall!L63</f>
        <v>DM-Noah Schottenbauer</v>
      </c>
      <c r="C60" s="11">
        <f>Overall!N63</f>
        <v>90</v>
      </c>
    </row>
    <row r="61" spans="2:3" ht="12">
      <c r="B61" t="str">
        <f>Overall!L47</f>
        <v>CF-Alex Nelson</v>
      </c>
      <c r="C61" s="11">
        <f>Overall!N47</f>
        <v>90</v>
      </c>
    </row>
    <row r="62" spans="2:3" ht="12">
      <c r="B62" t="str">
        <f>Overall!L153</f>
        <v>SU-Cayden Laurvick/Joey Eliason</v>
      </c>
      <c r="C62" s="11">
        <f>Overall!N153</f>
        <v>90</v>
      </c>
    </row>
    <row r="63" spans="2:3" ht="12">
      <c r="B63" t="str">
        <f>Overall!L144</f>
        <v>SP-Dawson Patrick</v>
      </c>
      <c r="C63" s="11">
        <f>Overall!N144</f>
        <v>90</v>
      </c>
    </row>
    <row r="64" spans="2:3" ht="12">
      <c r="B64" t="str">
        <f>Overall!L95</f>
        <v>BL-Josh Zeman (5HAY)</v>
      </c>
      <c r="C64" s="11">
        <f>Overall!N95</f>
        <v>91</v>
      </c>
    </row>
    <row r="65" spans="2:3" ht="12">
      <c r="B65" t="str">
        <f>Overall!L6</f>
        <v>AM-James Lindquist</v>
      </c>
      <c r="C65" s="11">
        <f>Overall!N6</f>
        <v>91</v>
      </c>
    </row>
    <row r="66" spans="2:3" ht="12">
      <c r="B66" t="str">
        <f>Overall!L7</f>
        <v>AM-Parker Griffin</v>
      </c>
      <c r="C66" s="11">
        <f>Overall!N7</f>
        <v>91</v>
      </c>
    </row>
    <row r="67" spans="2:3" ht="12">
      <c r="B67" t="str">
        <f>Overall!L49</f>
        <v>CF-Bryce Elkin</v>
      </c>
      <c r="C67" s="11">
        <f>Overall!N49</f>
        <v>92</v>
      </c>
    </row>
    <row r="68" spans="2:3" ht="12">
      <c r="B68" t="str">
        <f>Overall!L13</f>
        <v>AS-Scott Gregor</v>
      </c>
      <c r="C68" s="11">
        <f>Overall!N13</f>
        <v>92</v>
      </c>
    </row>
    <row r="69" spans="2:3" ht="12">
      <c r="B69" t="str">
        <f>Overall!L77</f>
        <v>ECN-Max Derleth</v>
      </c>
      <c r="C69" s="11">
        <f>Overall!N77</f>
        <v>92</v>
      </c>
    </row>
    <row r="70" spans="2:3" ht="12">
      <c r="B70" t="str">
        <f>Overall!L124</f>
        <v>NW-Matt Lindsay</v>
      </c>
      <c r="C70" s="11">
        <f>Overall!N124</f>
        <v>92</v>
      </c>
    </row>
    <row r="71" spans="2:3" ht="12">
      <c r="B71" t="str">
        <f>Overall!L101</f>
        <v>LU-Ethan Alexander</v>
      </c>
      <c r="C71" s="11">
        <f>Overall!N101</f>
        <v>93</v>
      </c>
    </row>
    <row r="72" spans="2:3" ht="12">
      <c r="B72" t="str">
        <f>Overall!L138</f>
        <v>RL-Austin Ellis/Tayler Forsberg</v>
      </c>
      <c r="C72" s="11">
        <f>Overall!N138</f>
        <v>93</v>
      </c>
    </row>
    <row r="73" spans="2:3" ht="12">
      <c r="B73" t="str">
        <f>Overall!L137</f>
        <v>RL-Ryan Pelle/Colin Johnson</v>
      </c>
      <c r="C73" s="11">
        <f>Overall!N137</f>
        <v>93</v>
      </c>
    </row>
    <row r="74" spans="2:3" ht="12">
      <c r="B74" t="str">
        <f>Overall!L38</f>
        <v>CW-Isaiah Jensen</v>
      </c>
      <c r="C74" s="11">
        <f>Overall!N38</f>
        <v>94</v>
      </c>
    </row>
    <row r="75" spans="2:3" ht="12">
      <c r="B75" t="str">
        <f>Overall!L130</f>
        <v>OS-Tommy Cronick</v>
      </c>
      <c r="C75" s="11">
        <f>Overall!N130</f>
        <v>94</v>
      </c>
    </row>
    <row r="76" spans="2:3" ht="12">
      <c r="B76" t="str">
        <f>Overall!L143</f>
        <v>SP-Blake Larson</v>
      </c>
      <c r="C76" s="11">
        <f>Overall!N143</f>
        <v>94</v>
      </c>
    </row>
    <row r="77" spans="2:3" ht="12">
      <c r="B77" t="str">
        <f>Overall!L104</f>
        <v>LU-Brandt Rowe</v>
      </c>
      <c r="C77" s="11">
        <f>Overall!N104</f>
        <v>95</v>
      </c>
    </row>
    <row r="78" spans="2:3" ht="12">
      <c r="B78" t="str">
        <f>Overall!L25</f>
        <v>BA-Jordan Nevin</v>
      </c>
      <c r="C78" s="11">
        <f>Overall!N25</f>
        <v>96</v>
      </c>
    </row>
    <row r="79" spans="2:3" ht="12">
      <c r="B79" t="str">
        <f>Overall!L21</f>
        <v>BW-Trey Rasmuson</v>
      </c>
      <c r="C79" s="11">
        <f>Overall!N21</f>
        <v>96</v>
      </c>
    </row>
    <row r="80" spans="2:3" ht="12">
      <c r="B80" t="str">
        <f>Overall!L52</f>
        <v>CU-Erik Jergenson</v>
      </c>
      <c r="C80" s="11">
        <f>Overall!N52</f>
        <v>96</v>
      </c>
    </row>
    <row r="81" spans="2:3" ht="12">
      <c r="B81" t="str">
        <f>Overall!L145</f>
        <v>SP-Levi Neubich</v>
      </c>
      <c r="C81" s="11">
        <f>Overall!N145</f>
        <v>97</v>
      </c>
    </row>
    <row r="82" spans="2:3" ht="12">
      <c r="B82" t="str">
        <f>Overall!L159</f>
        <v>UN-Aaron Nyberg</v>
      </c>
      <c r="C82" s="11">
        <f>Overall!N159</f>
        <v>97</v>
      </c>
    </row>
    <row r="83" spans="2:3" ht="12">
      <c r="B83" t="str">
        <f>Overall!L131</f>
        <v>OS-Cody Whittier</v>
      </c>
      <c r="C83" s="11">
        <f>Overall!N131</f>
        <v>98</v>
      </c>
    </row>
    <row r="84" spans="2:3" ht="12">
      <c r="B84" t="str">
        <f>Overall!L158</f>
        <v>UN-Hunter Robinson</v>
      </c>
      <c r="C84" s="11">
        <f>Overall!N158</f>
        <v>98</v>
      </c>
    </row>
    <row r="85" spans="2:3" ht="12">
      <c r="B85" t="str">
        <f>Overall!L125</f>
        <v>NW-Trevor Priem</v>
      </c>
      <c r="C85" s="11">
        <f>Overall!N125</f>
        <v>99</v>
      </c>
    </row>
    <row r="86" spans="2:3" ht="12">
      <c r="B86" t="str">
        <f>Overall!L20</f>
        <v>BW-Noah Lindus</v>
      </c>
      <c r="C86" s="11">
        <f>Overall!N20</f>
        <v>100</v>
      </c>
    </row>
    <row r="87" spans="2:3" ht="12">
      <c r="B87" t="str">
        <f>Overall!L103</f>
        <v>LU-Beau Brenizer</v>
      </c>
      <c r="C87" s="11">
        <f>Overall!N103</f>
        <v>100</v>
      </c>
    </row>
    <row r="88" spans="2:3" ht="12">
      <c r="B88" t="str">
        <f>Overall!L157</f>
        <v>UN-Marcus Qualle</v>
      </c>
      <c r="C88" s="11">
        <f>Overall!N157</f>
        <v>101</v>
      </c>
    </row>
    <row r="89" spans="2:3" ht="12">
      <c r="B89" t="str">
        <f>Overall!L39</f>
        <v>CW-Noah Holmbeck</v>
      </c>
      <c r="C89" s="11">
        <f>Overall!N39</f>
        <v>103</v>
      </c>
    </row>
    <row r="90" spans="2:3" ht="12">
      <c r="B90" t="str">
        <f>Overall!L126</f>
        <v>NW-Brett Botten</v>
      </c>
      <c r="C90" s="11">
        <f>Overall!N126</f>
        <v>103</v>
      </c>
    </row>
    <row r="91" spans="2:3" ht="12">
      <c r="B91" t="str">
        <f>Overall!L19</f>
        <v>BW-Austin Buhr</v>
      </c>
      <c r="C91" s="11">
        <f>Overall!N19</f>
        <v>104</v>
      </c>
    </row>
    <row r="92" spans="2:3" ht="12">
      <c r="B92" t="str">
        <f>Overall!L27</f>
        <v>BA-Mitchell Fornell</v>
      </c>
      <c r="C92" s="11">
        <f>Overall!N27</f>
        <v>105</v>
      </c>
    </row>
    <row r="93" spans="2:3" ht="12">
      <c r="B93" t="str">
        <f>Overall!L140</f>
        <v>RL-Steve Scheurer</v>
      </c>
      <c r="C93" s="11">
        <f>Overall!N140</f>
        <v>105</v>
      </c>
    </row>
    <row r="94" spans="2:3" ht="12">
      <c r="B94" t="str">
        <f>Overall!L89</f>
        <v>LAD-Kalvin Vacho/Ben Hanson</v>
      </c>
      <c r="C94" s="11">
        <f>Overall!N89</f>
        <v>106</v>
      </c>
    </row>
    <row r="95" spans="2:3" ht="12">
      <c r="B95" t="str">
        <f>Overall!L14</f>
        <v>AS-Brandon Hudson</v>
      </c>
      <c r="C95" s="11">
        <f>Overall!N14</f>
        <v>107</v>
      </c>
    </row>
    <row r="96" spans="2:3" ht="12">
      <c r="B96" t="str">
        <f>Overall!L55</f>
        <v>CU-Cody Paul</v>
      </c>
      <c r="C96" s="11">
        <f>Overall!N55</f>
        <v>107</v>
      </c>
    </row>
    <row r="97" spans="2:3" ht="12">
      <c r="B97" t="str">
        <f>Overall!L112</f>
        <v>ME-Rob Bundy</v>
      </c>
      <c r="C97" s="11">
        <f>Overall!N112</f>
        <v>107</v>
      </c>
    </row>
    <row r="98" spans="2:3" ht="12">
      <c r="B98" t="str">
        <f>Overall!L147</f>
        <v>SP-Colin Gardner</v>
      </c>
      <c r="C98" s="11">
        <f>Overall!N147</f>
        <v>107</v>
      </c>
    </row>
    <row r="99" spans="2:3" ht="12">
      <c r="B99" t="str">
        <f>Overall!L105</f>
        <v>LU-Kody Menke</v>
      </c>
      <c r="C99" s="11">
        <f>Overall!N105</f>
        <v>108</v>
      </c>
    </row>
    <row r="100" spans="2:3" ht="12">
      <c r="B100" t="str">
        <f>Overall!L161</f>
        <v>UN-Gaven Ouellette</v>
      </c>
      <c r="C100" s="11">
        <f>Overall!N161</f>
        <v>108</v>
      </c>
    </row>
    <row r="101" spans="2:3" ht="12">
      <c r="B101" t="str">
        <f>Overall!L146</f>
        <v>SP-Nick Posso</v>
      </c>
      <c r="C101" s="11">
        <f>Overall!N146</f>
        <v>109</v>
      </c>
    </row>
    <row r="102" spans="2:3" ht="12">
      <c r="B102" t="str">
        <f>Overall!L160</f>
        <v>UN-Mitchell Morse</v>
      </c>
      <c r="C102" s="11">
        <f>Overall!N160</f>
        <v>109</v>
      </c>
    </row>
    <row r="103" spans="2:3" ht="12">
      <c r="B103" t="str">
        <f>Overall!L40</f>
        <v>CW-Jeremia Chuchwar</v>
      </c>
      <c r="C103" s="11">
        <f>Overall!N40</f>
        <v>110</v>
      </c>
    </row>
    <row r="104" spans="2:3" ht="12">
      <c r="B104" t="str">
        <f>Overall!L24</f>
        <v>BA-Scott Talbert</v>
      </c>
      <c r="C104" s="11">
        <f>Overall!N24</f>
        <v>111</v>
      </c>
    </row>
    <row r="105" spans="2:3" ht="12">
      <c r="B105" t="str">
        <f>Overall!L53</f>
        <v>CU-Logan Armstrong</v>
      </c>
      <c r="C105" s="11">
        <f>Overall!N53</f>
        <v>111</v>
      </c>
    </row>
    <row r="106" spans="2:3" ht="12">
      <c r="B106" t="str">
        <f>Overall!L41</f>
        <v>CW-Alex Timm</v>
      </c>
      <c r="C106" s="11">
        <f>Overall!N41</f>
        <v>111</v>
      </c>
    </row>
    <row r="107" spans="2:3" ht="12">
      <c r="B107" t="str">
        <f>Overall!L132</f>
        <v>OS-Luke Ekstrom</v>
      </c>
      <c r="C107" s="11">
        <f>Overall!N132</f>
        <v>111</v>
      </c>
    </row>
    <row r="108" spans="2:3" ht="12">
      <c r="B108" t="str">
        <f>Overall!L54</f>
        <v>CU-Logan Steglich</v>
      </c>
      <c r="C108" s="11">
        <f>Overall!N54</f>
        <v>113</v>
      </c>
    </row>
    <row r="109" spans="2:3" ht="12">
      <c r="B109" t="str">
        <f>Overall!L26</f>
        <v>BA-Bryce Skinner</v>
      </c>
      <c r="C109" s="11">
        <f>Overall!N26</f>
        <v>117</v>
      </c>
    </row>
    <row r="110" spans="2:3" ht="12">
      <c r="B110" t="str">
        <f>Overall!L42</f>
        <v>CW-Brad Zimmerman</v>
      </c>
      <c r="C110" s="11">
        <f>Overall!N42</f>
        <v>117</v>
      </c>
    </row>
    <row r="111" spans="2:3" ht="12">
      <c r="B111" t="str">
        <f>Overall!L94</f>
        <v>BL-Devin Kunsman (5LAD)</v>
      </c>
      <c r="C111" s="11">
        <f>Overall!N94</f>
        <v>119</v>
      </c>
    </row>
    <row r="112" spans="2:3" ht="12">
      <c r="B112" t="str">
        <f>Overall!L133</f>
        <v>OS-Blake Cherveny</v>
      </c>
      <c r="C112" s="11">
        <f>Overall!N133</f>
        <v>119</v>
      </c>
    </row>
    <row r="113" spans="2:3" ht="12">
      <c r="B113" t="str">
        <f>Overall!L56</f>
        <v>CU-Trey Anderson</v>
      </c>
      <c r="C113" s="11">
        <f>Overall!N56</f>
        <v>121</v>
      </c>
    </row>
    <row r="114" spans="2:3" ht="12">
      <c r="B114" t="str">
        <f>Overall!L90</f>
        <v>LAD-Hans Schultz</v>
      </c>
      <c r="C114" s="11">
        <f>Overall!N90</f>
        <v>122</v>
      </c>
    </row>
    <row r="115" spans="2:3" ht="12">
      <c r="B115" t="str">
        <f>Overall!L88</f>
        <v>LAD-Riley Seifert</v>
      </c>
      <c r="C115" s="11">
        <f>Overall!N88</f>
        <v>124</v>
      </c>
    </row>
    <row r="116" spans="2:3" ht="12">
      <c r="B116" t="str">
        <f>Overall!L28</f>
        <v>BA-Connor Bates</v>
      </c>
      <c r="C116" s="11">
        <f>Overall!N28</f>
        <v>125</v>
      </c>
    </row>
    <row r="117" spans="2:3" ht="12">
      <c r="B117">
        <f>Overall!L97</f>
        <v>0</v>
      </c>
      <c r="C117" s="11" t="str">
        <f>Overall!N97</f>
        <v> </v>
      </c>
    </row>
    <row r="118" spans="2:3" ht="12">
      <c r="B118">
        <f>Overall!L96</f>
        <v>0</v>
      </c>
      <c r="C118" s="11" t="str">
        <f>Overall!N96</f>
        <v> </v>
      </c>
    </row>
    <row r="119" spans="2:3" ht="12">
      <c r="B119">
        <f>Overall!L91</f>
        <v>0</v>
      </c>
      <c r="C119" s="11" t="str">
        <f>Overall!N91</f>
        <v> </v>
      </c>
    </row>
    <row r="120" ht="12">
      <c r="C120"/>
    </row>
    <row r="121" ht="12">
      <c r="C121"/>
    </row>
    <row r="122" ht="12">
      <c r="C122"/>
    </row>
    <row r="123" ht="12">
      <c r="C123"/>
    </row>
    <row r="124" ht="12">
      <c r="C124"/>
    </row>
    <row r="125" ht="12">
      <c r="C125"/>
    </row>
    <row r="126" ht="12">
      <c r="C126"/>
    </row>
    <row r="127" ht="12">
      <c r="C127"/>
    </row>
    <row r="128" ht="12">
      <c r="C128"/>
    </row>
    <row r="129" ht="12">
      <c r="C129"/>
    </row>
    <row r="130" ht="12">
      <c r="C130"/>
    </row>
    <row r="131" ht="12">
      <c r="C131"/>
    </row>
    <row r="132" ht="12">
      <c r="C132"/>
    </row>
    <row r="133" ht="12">
      <c r="C133"/>
    </row>
    <row r="134" ht="12">
      <c r="C134"/>
    </row>
    <row r="135" ht="12">
      <c r="C135"/>
    </row>
    <row r="136" ht="12">
      <c r="C136"/>
    </row>
    <row r="137" ht="12">
      <c r="C137"/>
    </row>
    <row r="138" ht="12">
      <c r="C138"/>
    </row>
    <row r="139" ht="12">
      <c r="C139"/>
    </row>
    <row r="140" ht="12">
      <c r="C140"/>
    </row>
    <row r="141" ht="12">
      <c r="C141"/>
    </row>
    <row r="142" ht="12">
      <c r="C142"/>
    </row>
    <row r="143" ht="12">
      <c r="C143"/>
    </row>
    <row r="144" ht="12">
      <c r="C144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3"/>
  <sheetViews>
    <sheetView tabSelected="1" zoomScalePageLayoutView="0" workbookViewId="0" topLeftCell="A1">
      <selection activeCell="A1" sqref="A1"/>
    </sheetView>
  </sheetViews>
  <sheetFormatPr defaultColWidth="11.375" defaultRowHeight="12"/>
  <cols>
    <col min="1" max="1" width="5.375" style="0" customWidth="1"/>
    <col min="2" max="2" width="24.00390625" style="0" customWidth="1"/>
    <col min="3" max="3" width="9.875" style="0" customWidth="1"/>
  </cols>
  <sheetData>
    <row r="1" ht="12">
      <c r="A1" s="56" t="s">
        <v>196</v>
      </c>
    </row>
    <row r="2" spans="2:3" ht="12">
      <c r="B2" t="str">
        <f>Overall!L73</f>
        <v>ECN-Matt Tolan</v>
      </c>
      <c r="C2">
        <f>Overall!M73</f>
        <v>141</v>
      </c>
    </row>
    <row r="3" spans="2:3" ht="12">
      <c r="B3" t="str">
        <f>Overall!L59</f>
        <v>DM-Job Espe</v>
      </c>
      <c r="C3">
        <f>Overall!M59</f>
        <v>144</v>
      </c>
    </row>
    <row r="4" spans="2:3" ht="12">
      <c r="B4" t="str">
        <f>Overall!L136</f>
        <v>RL-Ben Resnick</v>
      </c>
      <c r="C4">
        <f>Overall!M136</f>
        <v>152</v>
      </c>
    </row>
    <row r="5" spans="1:3" ht="12">
      <c r="A5" s="11"/>
      <c r="B5" t="str">
        <f>Overall!L80</f>
        <v>HA-Mike McDonald</v>
      </c>
      <c r="C5">
        <f>Overall!M80</f>
        <v>152</v>
      </c>
    </row>
    <row r="6" spans="2:3" ht="12">
      <c r="B6" t="str">
        <f>Overall!L164</f>
        <v>VA-Anthony Ahrens</v>
      </c>
      <c r="C6">
        <f>Overall!M164</f>
        <v>153</v>
      </c>
    </row>
    <row r="7" spans="2:3" ht="12">
      <c r="B7" t="str">
        <f>Overall!L81</f>
        <v>HA-Max Disher</v>
      </c>
      <c r="C7">
        <f>Overall!M81</f>
        <v>153</v>
      </c>
    </row>
    <row r="8" spans="2:3" ht="12">
      <c r="B8" t="str">
        <f>Overall!L60</f>
        <v>DM-Joe Liberty</v>
      </c>
      <c r="C8">
        <f>Overall!M60</f>
        <v>154</v>
      </c>
    </row>
    <row r="9" spans="1:3" ht="12">
      <c r="A9" s="11"/>
      <c r="B9" t="str">
        <f>Overall!L31</f>
        <v>BL-Noah Price</v>
      </c>
      <c r="C9">
        <f>Overall!M31</f>
        <v>154</v>
      </c>
    </row>
    <row r="10" spans="1:3" ht="12">
      <c r="A10" s="11"/>
      <c r="B10" t="str">
        <f>Overall!L108</f>
        <v>ME-Sam Mason</v>
      </c>
      <c r="C10">
        <f>Overall!M108</f>
        <v>155</v>
      </c>
    </row>
    <row r="11" spans="1:3" ht="12">
      <c r="A11" s="11"/>
      <c r="B11" t="str">
        <f>Overall!L45</f>
        <v>CF-Chase Hoople</v>
      </c>
      <c r="C11">
        <f>Overall!M45</f>
        <v>155</v>
      </c>
    </row>
    <row r="12" spans="2:3" ht="12">
      <c r="B12" t="str">
        <f>Overall!L83</f>
        <v>HA-Eli Robbins</v>
      </c>
      <c r="C12">
        <f>Overall!M83</f>
        <v>155</v>
      </c>
    </row>
    <row r="13" spans="2:3" ht="12">
      <c r="B13" t="str">
        <f>Overall!L3</f>
        <v>AM-Thomas Christensen</v>
      </c>
      <c r="C13">
        <f>Overall!M3</f>
        <v>156</v>
      </c>
    </row>
    <row r="14" spans="2:3" ht="12">
      <c r="B14" t="str">
        <f>Overall!L66</f>
        <v>ECM-Chase Rauckman</v>
      </c>
      <c r="C14">
        <f>Overall!M66</f>
        <v>156</v>
      </c>
    </row>
    <row r="15" spans="2:3" ht="12">
      <c r="B15" t="str">
        <f>Overall!L75</f>
        <v>ECN-John Haselwander</v>
      </c>
      <c r="C15">
        <f>Overall!M75</f>
        <v>157</v>
      </c>
    </row>
    <row r="16" spans="1:3" ht="12">
      <c r="A16" s="11"/>
      <c r="B16" t="str">
        <f>Overall!L74</f>
        <v>ECN-Logan Comte</v>
      </c>
      <c r="C16">
        <f>Overall!M74</f>
        <v>158</v>
      </c>
    </row>
    <row r="17" spans="2:3" ht="12">
      <c r="B17" t="str">
        <f>Overall!L115</f>
        <v>NR-Thomas McKinney</v>
      </c>
      <c r="C17">
        <f>Overall!M115</f>
        <v>159</v>
      </c>
    </row>
    <row r="18" spans="2:3" ht="12">
      <c r="B18" t="str">
        <f>Overall!L32</f>
        <v>BL-Colin Berseth</v>
      </c>
      <c r="C18">
        <f>Overall!M32</f>
        <v>160</v>
      </c>
    </row>
    <row r="19" spans="2:3" ht="12">
      <c r="B19" t="str">
        <f>Overall!L10</f>
        <v>AS-Gavin Douglas</v>
      </c>
      <c r="C19">
        <f>Overall!M10</f>
        <v>161</v>
      </c>
    </row>
    <row r="20" spans="2:3" ht="12">
      <c r="B20" t="str">
        <f>Overall!L129</f>
        <v>OS-Alex Wolfe</v>
      </c>
      <c r="C20">
        <f>Overall!M129</f>
        <v>161</v>
      </c>
    </row>
    <row r="21" spans="2:3" ht="12">
      <c r="B21" t="str">
        <f>Overall!L87</f>
        <v>LAD-Matt Hanson</v>
      </c>
      <c r="C21">
        <f>Overall!M87</f>
        <v>162</v>
      </c>
    </row>
    <row r="22" spans="2:3" ht="12">
      <c r="B22" t="str">
        <f>Overall!L17</f>
        <v>BW-John Wilhelm</v>
      </c>
      <c r="C22">
        <f>Overall!M17</f>
        <v>162</v>
      </c>
    </row>
    <row r="23" spans="1:3" ht="12">
      <c r="A23" s="11"/>
      <c r="B23" t="str">
        <f>Overall!L18</f>
        <v>BW-Jason Aune</v>
      </c>
      <c r="C23">
        <f>Overall!M18</f>
        <v>162</v>
      </c>
    </row>
    <row r="24" spans="1:3" ht="12">
      <c r="A24" s="13"/>
      <c r="B24" t="str">
        <f>Overall!L76</f>
        <v>ECN-Tyler Reiland</v>
      </c>
      <c r="C24">
        <f>Overall!M76</f>
        <v>163</v>
      </c>
    </row>
    <row r="25" spans="1:3" ht="12">
      <c r="A25" s="12"/>
      <c r="B25" t="str">
        <f>Overall!L69</f>
        <v>ECM-Billy Peterson</v>
      </c>
      <c r="C25">
        <f>Overall!M69</f>
        <v>163</v>
      </c>
    </row>
    <row r="26" spans="2:3" ht="12">
      <c r="B26" t="str">
        <f>Overall!L116</f>
        <v>NR-Max Wisemiller</v>
      </c>
      <c r="C26">
        <f>Overall!M116</f>
        <v>165</v>
      </c>
    </row>
    <row r="27" spans="2:3" ht="12">
      <c r="B27" t="str">
        <f>Overall!L82</f>
        <v>HA-Simon Terry</v>
      </c>
      <c r="C27">
        <f>Overall!M82</f>
        <v>165</v>
      </c>
    </row>
    <row r="28" spans="1:3" ht="12">
      <c r="A28" s="11"/>
      <c r="B28" t="str">
        <f>Overall!L150</f>
        <v>SU-Taylor Burger</v>
      </c>
      <c r="C28">
        <f>Overall!M150</f>
        <v>166</v>
      </c>
    </row>
    <row r="29" spans="1:3" ht="12">
      <c r="A29" s="11"/>
      <c r="B29" t="str">
        <f>Overall!L165</f>
        <v>VA-Jacob Peterson</v>
      </c>
      <c r="C29">
        <f>Overall!M165</f>
        <v>167</v>
      </c>
    </row>
    <row r="30" spans="2:3" ht="12">
      <c r="B30" t="str">
        <f>Overall!L46</f>
        <v>CF-Taylor Hakes</v>
      </c>
      <c r="C30">
        <f>Overall!M46</f>
        <v>168</v>
      </c>
    </row>
    <row r="31" spans="2:3" ht="12">
      <c r="B31" t="str">
        <f>Overall!L70</f>
        <v>ECM-Zach Bernhardt</v>
      </c>
      <c r="C31">
        <f>Overall!M70</f>
        <v>168</v>
      </c>
    </row>
    <row r="32" spans="2:3" ht="12">
      <c r="B32" t="str">
        <f>Overall!L33</f>
        <v>BL-Andrew Zimmer</v>
      </c>
      <c r="C32">
        <f>Overall!M33</f>
        <v>169</v>
      </c>
    </row>
    <row r="33" spans="2:3" ht="12">
      <c r="B33" t="str">
        <f>Overall!L67</f>
        <v>ECM-Matt Fladten</v>
      </c>
      <c r="C33">
        <f>Overall!M67</f>
        <v>169</v>
      </c>
    </row>
    <row r="34" spans="2:3" ht="12">
      <c r="B34" t="str">
        <f>Overall!L167</f>
        <v>VA-Bryce Wanio</v>
      </c>
      <c r="C34">
        <f>Overall!M167</f>
        <v>169</v>
      </c>
    </row>
    <row r="35" spans="2:3" ht="12">
      <c r="B35" t="str">
        <f>Overall!L109</f>
        <v>ME-Marcus Thatcher</v>
      </c>
      <c r="C35">
        <f>Overall!M109</f>
        <v>170</v>
      </c>
    </row>
    <row r="36" spans="2:3" ht="12">
      <c r="B36" t="str">
        <f>Overall!L11</f>
        <v>AS-Jordyn Grande</v>
      </c>
      <c r="C36">
        <f>Overall!M11</f>
        <v>173</v>
      </c>
    </row>
    <row r="37" spans="1:3" ht="12">
      <c r="A37" s="11"/>
      <c r="B37" t="str">
        <f>Overall!L139</f>
        <v>RL-Blake Zadra</v>
      </c>
      <c r="C37">
        <f>Overall!M139</f>
        <v>173</v>
      </c>
    </row>
    <row r="38" spans="1:3" ht="12">
      <c r="A38" s="11"/>
      <c r="B38" t="str">
        <f>Overall!L35</f>
        <v>BL-Masen Miller</v>
      </c>
      <c r="C38">
        <f>Overall!M35</f>
        <v>173</v>
      </c>
    </row>
    <row r="39" spans="2:3" ht="12">
      <c r="B39" t="str">
        <f>Overall!L117</f>
        <v>NR-Brady Maus</v>
      </c>
      <c r="C39">
        <f>Overall!M117</f>
        <v>174</v>
      </c>
    </row>
    <row r="40" spans="2:3" ht="12">
      <c r="B40" t="str">
        <f>Overall!L166</f>
        <v>VA-Tom Andrews</v>
      </c>
      <c r="C40">
        <f>Overall!M166</f>
        <v>175</v>
      </c>
    </row>
    <row r="41" spans="2:3" ht="12">
      <c r="B41" t="str">
        <f>Overall!L63</f>
        <v>DM-Noah Schottenbauer</v>
      </c>
      <c r="C41">
        <f>Overall!M63</f>
        <v>175</v>
      </c>
    </row>
    <row r="42" spans="2:3" ht="12">
      <c r="B42" t="str">
        <f>Overall!L110</f>
        <v>ME-Nolan Smith</v>
      </c>
      <c r="C42">
        <f>Overall!M110</f>
        <v>175</v>
      </c>
    </row>
    <row r="43" spans="2:3" ht="12">
      <c r="B43" t="str">
        <f>Overall!L68</f>
        <v>ECM-Will Nordlund</v>
      </c>
      <c r="C43">
        <f>Overall!M68</f>
        <v>175</v>
      </c>
    </row>
    <row r="44" spans="1:3" ht="12">
      <c r="A44" s="11"/>
      <c r="B44" t="str">
        <f>Overall!L119</f>
        <v>NR-Zach Swiggum</v>
      </c>
      <c r="C44">
        <f>Overall!M119</f>
        <v>176</v>
      </c>
    </row>
    <row r="45" spans="2:3" ht="12">
      <c r="B45" t="str">
        <f>Overall!L151</f>
        <v>SU-Kiefer Eales/Scott Archambeau</v>
      </c>
      <c r="C45">
        <f>Overall!M151</f>
        <v>176</v>
      </c>
    </row>
    <row r="46" spans="2:3" ht="12">
      <c r="B46" t="str">
        <f>Overall!L102</f>
        <v>LU-Austin Rowe</v>
      </c>
      <c r="C46">
        <f>Overall!M102</f>
        <v>176</v>
      </c>
    </row>
    <row r="47" spans="2:3" ht="12">
      <c r="B47" t="str">
        <f>Overall!L122</f>
        <v>NW-Kade Bartelt</v>
      </c>
      <c r="C47">
        <f>Overall!M122</f>
        <v>176</v>
      </c>
    </row>
    <row r="48" spans="2:3" ht="12">
      <c r="B48" t="str">
        <f>Overall!L5</f>
        <v>AM-David Olson</v>
      </c>
      <c r="C48">
        <f>Overall!M5</f>
        <v>176</v>
      </c>
    </row>
    <row r="49" spans="2:3" ht="12">
      <c r="B49" t="str">
        <f>Overall!L34</f>
        <v>BL-Aaron Price</v>
      </c>
      <c r="C49">
        <f>Overall!M34</f>
        <v>177</v>
      </c>
    </row>
    <row r="50" spans="1:3" ht="12">
      <c r="A50" s="11"/>
      <c r="B50" t="str">
        <f>Overall!L143</f>
        <v>SP-Blake Larson</v>
      </c>
      <c r="C50">
        <f>Overall!M143</f>
        <v>177</v>
      </c>
    </row>
    <row r="51" spans="2:3" ht="12">
      <c r="B51" t="str">
        <f>Overall!L152</f>
        <v>SU-Ethan Buhr</v>
      </c>
      <c r="C51">
        <f>Overall!M152</f>
        <v>177</v>
      </c>
    </row>
    <row r="52" spans="2:3" ht="12">
      <c r="B52" t="str">
        <f>Overall!L111</f>
        <v>ME-Noah Sobota</v>
      </c>
      <c r="C52">
        <f>Overall!M111</f>
        <v>177</v>
      </c>
    </row>
    <row r="53" spans="1:3" ht="12">
      <c r="A53" s="11"/>
      <c r="B53" t="str">
        <f>Overall!L4</f>
        <v>AM-Ethan Panek</v>
      </c>
      <c r="C53">
        <f>Overall!M4</f>
        <v>178</v>
      </c>
    </row>
    <row r="54" spans="1:3" ht="12">
      <c r="A54" s="13"/>
      <c r="B54" t="str">
        <f>Overall!L61</f>
        <v>DM-Royce Pichetti</v>
      </c>
      <c r="C54">
        <f>Overall!M61</f>
        <v>179</v>
      </c>
    </row>
    <row r="55" spans="2:3" ht="12">
      <c r="B55" t="str">
        <f>Overall!L144</f>
        <v>SP-Dawson Patrick</v>
      </c>
      <c r="C55">
        <f>Overall!M144</f>
        <v>179</v>
      </c>
    </row>
    <row r="56" spans="2:3" ht="12">
      <c r="B56" t="str">
        <f>Overall!L137</f>
        <v>RL-Ryan Pelle/Colin Johnson</v>
      </c>
      <c r="C56">
        <f>Overall!M137</f>
        <v>180</v>
      </c>
    </row>
    <row r="57" spans="2:3" ht="12">
      <c r="B57" t="str">
        <f>Overall!L12</f>
        <v>AS-Terell Bolz</v>
      </c>
      <c r="C57">
        <f>Overall!M12</f>
        <v>180</v>
      </c>
    </row>
    <row r="58" spans="2:3" ht="12">
      <c r="B58" t="str">
        <f>Overall!L62</f>
        <v>DM-Cole Feriancek</v>
      </c>
      <c r="C58">
        <f>Overall!M62</f>
        <v>180</v>
      </c>
    </row>
    <row r="59" spans="2:3" ht="12">
      <c r="B59" t="str">
        <f>Overall!L77</f>
        <v>ECN-Max Derleth</v>
      </c>
      <c r="C59">
        <f>Overall!M77</f>
        <v>181</v>
      </c>
    </row>
    <row r="60" spans="1:3" ht="12">
      <c r="A60" s="11"/>
      <c r="B60" t="str">
        <f>Overall!L47</f>
        <v>CF-Alex Nelson</v>
      </c>
      <c r="C60">
        <f>Overall!M47</f>
        <v>181</v>
      </c>
    </row>
    <row r="61" spans="2:3" ht="12">
      <c r="B61" t="str">
        <f>Overall!L101</f>
        <v>LU-Ethan Alexander</v>
      </c>
      <c r="C61">
        <f>Overall!M101</f>
        <v>181</v>
      </c>
    </row>
    <row r="62" spans="2:3" ht="12">
      <c r="B62" t="str">
        <f>Overall!L168</f>
        <v>VA-Kolton Plesha</v>
      </c>
      <c r="C62">
        <f>Overall!M168</f>
        <v>181</v>
      </c>
    </row>
    <row r="63" spans="2:3" ht="12">
      <c r="B63" t="str">
        <f>Overall!L52</f>
        <v>CU-Erik Jergenson</v>
      </c>
      <c r="C63">
        <f>Overall!M52</f>
        <v>182</v>
      </c>
    </row>
    <row r="64" spans="2:3" ht="12">
      <c r="B64" t="str">
        <f>Overall!L138</f>
        <v>RL-Austin Ellis/Tayler Forsberg</v>
      </c>
      <c r="C64">
        <f>Overall!M138</f>
        <v>182</v>
      </c>
    </row>
    <row r="65" spans="1:3" ht="12">
      <c r="A65" s="11"/>
      <c r="B65" t="str">
        <f>Overall!L6</f>
        <v>AM-James Lindquist</v>
      </c>
      <c r="C65">
        <f>Overall!M6</f>
        <v>182</v>
      </c>
    </row>
    <row r="66" spans="2:3" ht="12">
      <c r="B66" t="str">
        <f>Overall!L123</f>
        <v>NW-Mike Lindsay</v>
      </c>
      <c r="C66">
        <f>Overall!M123</f>
        <v>182</v>
      </c>
    </row>
    <row r="67" spans="2:3" ht="12">
      <c r="B67" t="str">
        <f>Overall!L7</f>
        <v>AM-Parker Griffin</v>
      </c>
      <c r="C67">
        <f>Overall!M7</f>
        <v>182</v>
      </c>
    </row>
    <row r="68" spans="2:3" ht="12">
      <c r="B68" t="str">
        <f>Overall!L38</f>
        <v>CW-Isaiah Jensen</v>
      </c>
      <c r="C68">
        <f>Overall!M38</f>
        <v>183</v>
      </c>
    </row>
    <row r="69" spans="1:3" ht="12">
      <c r="A69" s="11"/>
      <c r="B69" t="str">
        <f>Overall!L159</f>
        <v>UN-Aaron Nyberg</v>
      </c>
      <c r="C69">
        <f>Overall!M159</f>
        <v>183</v>
      </c>
    </row>
    <row r="70" spans="2:3" ht="12">
      <c r="B70" t="str">
        <f>Overall!L48</f>
        <v>CF-Eric Ottevaere</v>
      </c>
      <c r="C70">
        <f>Overall!M48</f>
        <v>184</v>
      </c>
    </row>
    <row r="71" spans="1:3" ht="12">
      <c r="A71" s="11"/>
      <c r="B71" t="str">
        <f>Overall!L118</f>
        <v>NR-Nick Schlicht</v>
      </c>
      <c r="C71">
        <f>Overall!M118</f>
        <v>184</v>
      </c>
    </row>
    <row r="72" spans="1:3" ht="12">
      <c r="A72" s="11"/>
      <c r="B72" t="str">
        <f>Overall!L124</f>
        <v>NW-Matt Lindsay</v>
      </c>
      <c r="C72">
        <f>Overall!M124</f>
        <v>184</v>
      </c>
    </row>
    <row r="73" spans="1:3" ht="12">
      <c r="A73" s="11"/>
      <c r="B73" t="str">
        <f>Overall!L84</f>
        <v>HA-Jack Hansen</v>
      </c>
      <c r="C73">
        <f>Overall!M84</f>
        <v>184</v>
      </c>
    </row>
    <row r="74" spans="2:3" ht="12">
      <c r="B74" t="str">
        <f>Overall!L49</f>
        <v>CF-Bryce Elkin</v>
      </c>
      <c r="C74">
        <f>Overall!M49</f>
        <v>185</v>
      </c>
    </row>
    <row r="75" spans="1:3" ht="12">
      <c r="A75" s="11"/>
      <c r="B75" t="str">
        <f>Overall!L13</f>
        <v>AS-Scott Gregor</v>
      </c>
      <c r="C75">
        <f>Overall!M13</f>
        <v>186</v>
      </c>
    </row>
    <row r="76" spans="1:3" ht="12">
      <c r="A76" s="11"/>
      <c r="B76" t="str">
        <f>Overall!L154</f>
        <v>SU-Dayton Podvin/Ian Johnson</v>
      </c>
      <c r="C76">
        <f>Overall!M154</f>
        <v>186</v>
      </c>
    </row>
    <row r="77" spans="1:3" ht="12">
      <c r="A77" s="11"/>
      <c r="B77" t="str">
        <f>Overall!L104</f>
        <v>LU-Brandt Rowe</v>
      </c>
      <c r="C77">
        <f>Overall!M104</f>
        <v>186</v>
      </c>
    </row>
    <row r="78" spans="1:3" ht="12">
      <c r="A78" s="11"/>
      <c r="B78" t="str">
        <f>Overall!L130</f>
        <v>OS-Tommy Cronick</v>
      </c>
      <c r="C78">
        <f>Overall!M130</f>
        <v>188</v>
      </c>
    </row>
    <row r="79" spans="2:3" ht="12">
      <c r="B79" t="str">
        <f>Overall!L145</f>
        <v>SP-Levi Neubich</v>
      </c>
      <c r="C79">
        <f>Overall!M145</f>
        <v>188</v>
      </c>
    </row>
    <row r="80" spans="2:3" ht="12">
      <c r="B80" t="str">
        <f>Overall!L95</f>
        <v>BL-Josh Zeman (5HAY)</v>
      </c>
      <c r="C80">
        <f>Overall!M95</f>
        <v>189</v>
      </c>
    </row>
    <row r="81" spans="1:3" ht="12">
      <c r="A81" s="11"/>
      <c r="B81" t="str">
        <f>Overall!L125</f>
        <v>NW-Trevor Priem</v>
      </c>
      <c r="C81">
        <f>Overall!M125</f>
        <v>189</v>
      </c>
    </row>
    <row r="82" spans="2:3" ht="12">
      <c r="B82" t="str">
        <f>Overall!L19</f>
        <v>BW-Austin Buhr</v>
      </c>
      <c r="C82">
        <f>Overall!M19</f>
        <v>190</v>
      </c>
    </row>
    <row r="83" spans="1:3" ht="12">
      <c r="A83" s="11"/>
      <c r="B83" t="str">
        <f>Overall!L21</f>
        <v>BW-Trey Rasmuson</v>
      </c>
      <c r="C83">
        <f>Overall!M21</f>
        <v>190</v>
      </c>
    </row>
    <row r="84" spans="2:3" ht="12">
      <c r="B84" t="str">
        <f>Overall!L153</f>
        <v>SU-Cayden Laurvick/Joey Eliason</v>
      </c>
      <c r="C84">
        <f>Overall!M153</f>
        <v>192</v>
      </c>
    </row>
    <row r="85" spans="2:3" ht="12">
      <c r="B85" t="str">
        <f>Overall!L25</f>
        <v>BA-Jordan Nevin</v>
      </c>
      <c r="C85">
        <f>Overall!M25</f>
        <v>193</v>
      </c>
    </row>
    <row r="86" spans="1:3" ht="12">
      <c r="A86" s="11"/>
      <c r="B86" t="str">
        <f>Overall!L157</f>
        <v>UN-Marcus Qualle</v>
      </c>
      <c r="C86">
        <f>Overall!M157</f>
        <v>197</v>
      </c>
    </row>
    <row r="87" spans="2:3" ht="12">
      <c r="B87" t="str">
        <f>Overall!L103</f>
        <v>LU-Beau Brenizer</v>
      </c>
      <c r="C87">
        <f>Overall!M103</f>
        <v>201</v>
      </c>
    </row>
    <row r="88" spans="2:3" ht="12">
      <c r="B88" t="str">
        <f>Overall!L126</f>
        <v>NW-Brett Botten</v>
      </c>
      <c r="C88">
        <f>Overall!M126</f>
        <v>202</v>
      </c>
    </row>
    <row r="89" spans="2:3" ht="12">
      <c r="B89" t="str">
        <f>Overall!L14</f>
        <v>AS-Brandon Hudson</v>
      </c>
      <c r="C89">
        <f>Overall!M14</f>
        <v>202</v>
      </c>
    </row>
    <row r="90" spans="1:3" ht="12">
      <c r="A90" s="11"/>
      <c r="B90" t="str">
        <f>Overall!L39</f>
        <v>CW-Noah Holmbeck</v>
      </c>
      <c r="C90">
        <f>Overall!M39</f>
        <v>202</v>
      </c>
    </row>
    <row r="91" spans="2:3" ht="12">
      <c r="B91" t="str">
        <f>Overall!L158</f>
        <v>UN-Hunter Robinson</v>
      </c>
      <c r="C91">
        <f>Overall!M158</f>
        <v>202</v>
      </c>
    </row>
    <row r="92" spans="2:3" ht="12">
      <c r="B92" t="str">
        <f>Overall!L131</f>
        <v>OS-Cody Whittier</v>
      </c>
      <c r="C92">
        <f>Overall!M131</f>
        <v>204</v>
      </c>
    </row>
    <row r="93" spans="2:3" ht="12">
      <c r="B93" t="str">
        <f>Overall!L105</f>
        <v>LU-Kody Menke</v>
      </c>
      <c r="C93">
        <f>Overall!M105</f>
        <v>204</v>
      </c>
    </row>
    <row r="94" spans="2:3" ht="12">
      <c r="B94" t="str">
        <f>Overall!L140</f>
        <v>RL-Steve Scheurer</v>
      </c>
      <c r="C94">
        <f>Overall!M140</f>
        <v>205</v>
      </c>
    </row>
    <row r="95" spans="2:3" ht="12">
      <c r="B95" t="str">
        <f>Overall!L89</f>
        <v>LAD-Kalvin Vacho/Ben Hanson</v>
      </c>
      <c r="C95">
        <f>Overall!M89</f>
        <v>209</v>
      </c>
    </row>
    <row r="96" spans="2:3" ht="12">
      <c r="B96" t="str">
        <f>Overall!L160</f>
        <v>UN-Mitchell Morse</v>
      </c>
      <c r="C96">
        <f>Overall!M160</f>
        <v>211</v>
      </c>
    </row>
    <row r="97" spans="2:3" ht="12">
      <c r="B97" t="str">
        <f>Overall!L112</f>
        <v>ME-Rob Bundy</v>
      </c>
      <c r="C97">
        <f>Overall!M112</f>
        <v>215</v>
      </c>
    </row>
    <row r="98" spans="1:3" ht="12">
      <c r="A98" s="11"/>
      <c r="B98" t="str">
        <f>Overall!L146</f>
        <v>SP-Nick Posso</v>
      </c>
      <c r="C98">
        <f>Overall!M146</f>
        <v>216</v>
      </c>
    </row>
    <row r="99" spans="2:3" ht="12">
      <c r="B99" t="str">
        <f>Overall!L132</f>
        <v>OS-Luke Ekstrom</v>
      </c>
      <c r="C99">
        <f>Overall!M132</f>
        <v>218</v>
      </c>
    </row>
    <row r="100" spans="2:3" ht="12">
      <c r="B100" t="str">
        <f>Overall!L54</f>
        <v>CU-Logan Steglich</v>
      </c>
      <c r="C100">
        <f>Overall!M54</f>
        <v>219</v>
      </c>
    </row>
    <row r="101" spans="1:3" ht="12">
      <c r="A101" s="11"/>
      <c r="B101" t="str">
        <f>Overall!L40</f>
        <v>CW-Jeremia Chuchwar</v>
      </c>
      <c r="C101">
        <f>Overall!M40</f>
        <v>219</v>
      </c>
    </row>
    <row r="102" spans="2:3" ht="12">
      <c r="B102" t="str">
        <f>Overall!L24</f>
        <v>BA-Scott Talbert</v>
      </c>
      <c r="C102">
        <f>Overall!M24</f>
        <v>219</v>
      </c>
    </row>
    <row r="103" spans="2:3" ht="12">
      <c r="B103" t="str">
        <f>Overall!L147</f>
        <v>SP-Colin Gardner</v>
      </c>
      <c r="C103">
        <f>Overall!M147</f>
        <v>220</v>
      </c>
    </row>
    <row r="104" spans="1:3" ht="12">
      <c r="A104" s="11"/>
      <c r="B104" t="str">
        <f>Overall!L27</f>
        <v>BA-Mitchell Fornell</v>
      </c>
      <c r="C104">
        <f>Overall!M27</f>
        <v>222</v>
      </c>
    </row>
    <row r="105" spans="2:3" ht="12">
      <c r="B105" t="str">
        <f>Overall!L20</f>
        <v>BW-Noah Lindus</v>
      </c>
      <c r="C105">
        <f>Overall!M20</f>
        <v>223</v>
      </c>
    </row>
    <row r="106" spans="1:3" ht="12">
      <c r="A106" s="11"/>
      <c r="B106" t="str">
        <f>Overall!L55</f>
        <v>CU-Cody Paul</v>
      </c>
      <c r="C106">
        <f>Overall!M55</f>
        <v>223</v>
      </c>
    </row>
    <row r="107" spans="2:3" ht="12">
      <c r="B107" t="str">
        <f>Overall!L53</f>
        <v>CU-Logan Armstrong</v>
      </c>
      <c r="C107">
        <f>Overall!M53</f>
        <v>223</v>
      </c>
    </row>
    <row r="108" spans="2:3" ht="12">
      <c r="B108" t="str">
        <f>Overall!L41</f>
        <v>CW-Alex Timm</v>
      </c>
      <c r="C108">
        <f>Overall!M41</f>
        <v>223</v>
      </c>
    </row>
    <row r="109" spans="2:3" ht="12">
      <c r="B109" t="str">
        <f>Overall!L56</f>
        <v>CU-Trey Anderson</v>
      </c>
      <c r="C109">
        <f>Overall!M56</f>
        <v>226</v>
      </c>
    </row>
    <row r="110" spans="2:3" ht="12">
      <c r="B110" t="str">
        <f>Overall!L26</f>
        <v>BA-Bryce Skinner</v>
      </c>
      <c r="C110">
        <f>Overall!M26</f>
        <v>229</v>
      </c>
    </row>
    <row r="111" spans="2:3" ht="12">
      <c r="B111" t="str">
        <f>Overall!L133</f>
        <v>OS-Blake Cherveny</v>
      </c>
      <c r="C111">
        <f>Overall!M133</f>
        <v>229</v>
      </c>
    </row>
    <row r="112" spans="2:3" ht="12">
      <c r="B112" t="str">
        <f>Overall!L161</f>
        <v>UN-Gaven Ouellette</v>
      </c>
      <c r="C112">
        <f>Overall!M161</f>
        <v>230</v>
      </c>
    </row>
    <row r="113" spans="2:3" ht="12">
      <c r="B113" t="str">
        <f>Overall!L90</f>
        <v>LAD-Hans Schultz</v>
      </c>
      <c r="C113">
        <f>Overall!M90</f>
        <v>232</v>
      </c>
    </row>
    <row r="114" spans="2:3" ht="12">
      <c r="B114" t="str">
        <f>Overall!L94</f>
        <v>BL-Devin Kunsman (5LAD)</v>
      </c>
      <c r="C114">
        <f>Overall!M94</f>
        <v>235</v>
      </c>
    </row>
    <row r="115" spans="2:3" ht="12">
      <c r="B115" t="str">
        <f>Overall!L42</f>
        <v>CW-Brad Zimmerman</v>
      </c>
      <c r="C115">
        <f>Overall!M42</f>
        <v>236</v>
      </c>
    </row>
    <row r="116" spans="2:3" ht="12">
      <c r="B116" t="str">
        <f>Overall!L28</f>
        <v>BA-Connor Bates</v>
      </c>
      <c r="C116">
        <f>Overall!M28</f>
        <v>244</v>
      </c>
    </row>
    <row r="117" spans="2:3" ht="12">
      <c r="B117" t="str">
        <f>Overall!L88</f>
        <v>LAD-Riley Seifert</v>
      </c>
      <c r="C117">
        <f>Overall!M88</f>
        <v>262</v>
      </c>
    </row>
    <row r="119" ht="12">
      <c r="A119" s="56" t="s">
        <v>195</v>
      </c>
    </row>
    <row r="120" spans="2:3" ht="12">
      <c r="B120" t="str">
        <f>Overall!L78</f>
        <v>EAU CLAIRE NORTH</v>
      </c>
      <c r="C120">
        <f>Overall!M78</f>
        <v>619</v>
      </c>
    </row>
    <row r="121" spans="2:3" ht="12">
      <c r="B121" t="str">
        <f>Overall!L85</f>
        <v>HAYWARD</v>
      </c>
      <c r="C121">
        <f>Overall!M85</f>
        <v>625</v>
      </c>
    </row>
    <row r="122" spans="2:3" ht="12">
      <c r="B122" t="str">
        <f>Overall!L64</f>
        <v>DULUTH MARSHALL</v>
      </c>
      <c r="C122">
        <f>Overall!M64</f>
        <v>647</v>
      </c>
    </row>
    <row r="123" spans="2:3" ht="12">
      <c r="B123" t="str">
        <f>Overall!L36</f>
        <v>BLOOMER</v>
      </c>
      <c r="C123">
        <f>Overall!M36</f>
        <v>651</v>
      </c>
    </row>
    <row r="124" spans="2:3" ht="12">
      <c r="B124" t="str">
        <f>Overall!L71</f>
        <v>EAU CLAIRE MEMORIAL</v>
      </c>
      <c r="C124">
        <f>Overall!M71</f>
        <v>656</v>
      </c>
    </row>
    <row r="125" spans="2:3" ht="12">
      <c r="B125" t="str">
        <f>Overall!L169</f>
        <v>VIRGINIA</v>
      </c>
      <c r="C125">
        <f>Overall!M169</f>
        <v>659</v>
      </c>
    </row>
    <row r="126" spans="2:3" ht="12">
      <c r="B126" t="str">
        <f>Overall!L120</f>
        <v>NEW RICHMOND</v>
      </c>
      <c r="C126">
        <f>Overall!M120</f>
        <v>674</v>
      </c>
    </row>
    <row r="127" spans="2:3" ht="12">
      <c r="B127" t="str">
        <f>Overall!L113</f>
        <v>MENOMONIE</v>
      </c>
      <c r="C127">
        <f>Overall!M113</f>
        <v>677</v>
      </c>
    </row>
    <row r="128" spans="2:3" ht="12">
      <c r="B128" t="str">
        <f>Overall!L141</f>
        <v>RICE LAKE</v>
      </c>
      <c r="C128">
        <f>Overall!M141</f>
        <v>687</v>
      </c>
    </row>
    <row r="129" spans="2:3" ht="12">
      <c r="B129" t="str">
        <f>Overall!L50</f>
        <v>CHIPPEWA FALLS</v>
      </c>
      <c r="C129">
        <f>Overall!M50</f>
        <v>687</v>
      </c>
    </row>
    <row r="130" spans="2:3" ht="12">
      <c r="B130" t="str">
        <f>Overall!L8</f>
        <v>AMERY</v>
      </c>
      <c r="C130">
        <f>Overall!M8</f>
        <v>691</v>
      </c>
    </row>
    <row r="131" spans="2:3" ht="12">
      <c r="B131" t="str">
        <f>Overall!L15</f>
        <v>ASHLAND</v>
      </c>
      <c r="C131">
        <f>Overall!M15</f>
        <v>700</v>
      </c>
    </row>
    <row r="132" spans="2:3" ht="12">
      <c r="B132" t="str">
        <f>Overall!L22</f>
        <v>BALDWIN-WOODVILLE</v>
      </c>
      <c r="C132">
        <f>Overall!M22</f>
        <v>700</v>
      </c>
    </row>
    <row r="133" spans="2:3" ht="12">
      <c r="B133" t="str">
        <f>Overall!L155</f>
        <v>SUPERIOR</v>
      </c>
      <c r="C133">
        <f>Overall!M155</f>
        <v>705</v>
      </c>
    </row>
    <row r="134" spans="2:3" ht="12">
      <c r="B134" t="str">
        <f>Overall!L127</f>
        <v>NORTHWESTERN</v>
      </c>
      <c r="C134">
        <f>Overall!M127</f>
        <v>731</v>
      </c>
    </row>
    <row r="135" spans="2:3" ht="12">
      <c r="B135" t="str">
        <f>Overall!L106</f>
        <v>LUCK</v>
      </c>
      <c r="C135">
        <f>Overall!M106</f>
        <v>739</v>
      </c>
    </row>
    <row r="136" spans="2:3" ht="12">
      <c r="B136" t="str">
        <f>Overall!L148</f>
        <v>SPOONER</v>
      </c>
      <c r="C136">
        <f>Overall!M148</f>
        <v>758</v>
      </c>
    </row>
    <row r="137" spans="2:3" ht="12">
      <c r="B137" t="str">
        <f>Overall!L134</f>
        <v>OSCEOLA</v>
      </c>
      <c r="C137">
        <f>Overall!M134</f>
        <v>771</v>
      </c>
    </row>
    <row r="138" spans="2:3" ht="12">
      <c r="B138" t="str">
        <f>Overall!L162</f>
        <v>UNITY</v>
      </c>
      <c r="C138">
        <f>Overall!M162</f>
        <v>792</v>
      </c>
    </row>
    <row r="139" spans="2:3" ht="12">
      <c r="B139" t="str">
        <f>Overall!L43</f>
        <v>CHETEK-WEYERHAEUSER</v>
      </c>
      <c r="C139">
        <f>Overall!M43</f>
        <v>827</v>
      </c>
    </row>
    <row r="140" spans="2:3" ht="12">
      <c r="B140" t="str">
        <f>Overall!L57</f>
        <v>CUMBERLAND</v>
      </c>
      <c r="C140">
        <f>Overall!M57</f>
        <v>836</v>
      </c>
    </row>
    <row r="141" spans="2:3" ht="12">
      <c r="B141" t="str">
        <f>Overall!L29</f>
        <v>BARRON</v>
      </c>
      <c r="C141">
        <f>Overall!M29</f>
        <v>863</v>
      </c>
    </row>
    <row r="142" spans="2:3" ht="12">
      <c r="B142" t="str">
        <f>Overall!L92</f>
        <v>LADYSMITH</v>
      </c>
      <c r="C142">
        <f>Overall!M92</f>
        <v>865</v>
      </c>
    </row>
    <row r="143" spans="2:3" ht="12">
      <c r="B143" t="str">
        <f>Overall!L99</f>
        <v>LAKELAND</v>
      </c>
      <c r="C143" t="str">
        <f>Overall!M99</f>
        <v>INC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G173"/>
  <sheetViews>
    <sheetView zoomScale="150" zoomScaleNormal="150" zoomScalePageLayoutView="0" workbookViewId="0" topLeftCell="A1">
      <selection activeCell="E30" sqref="E30"/>
    </sheetView>
  </sheetViews>
  <sheetFormatPr defaultColWidth="9.00390625" defaultRowHeight="12"/>
  <cols>
    <col min="1" max="1" width="25.375" style="0" customWidth="1"/>
    <col min="2" max="4" width="10.875" style="11" customWidth="1"/>
    <col min="5" max="16384" width="11.375" style="0" customWidth="1"/>
  </cols>
  <sheetData>
    <row r="8" ht="12">
      <c r="B8" s="11" t="s">
        <v>42</v>
      </c>
    </row>
    <row r="9" ht="12">
      <c r="B9" s="11" t="s">
        <v>43</v>
      </c>
    </row>
    <row r="10" spans="1:4" ht="12">
      <c r="A10" t="s">
        <v>68</v>
      </c>
      <c r="B10" s="11">
        <v>70</v>
      </c>
      <c r="C10" s="53">
        <v>1</v>
      </c>
      <c r="D10" s="53" t="s">
        <v>40</v>
      </c>
    </row>
    <row r="11" spans="1:4" ht="12">
      <c r="A11" t="s">
        <v>140</v>
      </c>
      <c r="B11" s="11">
        <v>73</v>
      </c>
      <c r="C11" s="53">
        <v>1</v>
      </c>
      <c r="D11" s="53" t="s">
        <v>40</v>
      </c>
    </row>
    <row r="12" spans="1:4" ht="12">
      <c r="A12" t="s">
        <v>72</v>
      </c>
      <c r="B12" s="11">
        <v>73</v>
      </c>
      <c r="C12" s="55">
        <v>1</v>
      </c>
      <c r="D12" s="55" t="s">
        <v>40</v>
      </c>
    </row>
    <row r="13" spans="1:4" ht="12">
      <c r="A13" t="s">
        <v>85</v>
      </c>
      <c r="B13" s="11">
        <v>74</v>
      </c>
      <c r="C13" s="55">
        <v>1</v>
      </c>
      <c r="D13" s="55" t="s">
        <v>40</v>
      </c>
    </row>
    <row r="14" spans="1:4" ht="12">
      <c r="A14" t="s">
        <v>70</v>
      </c>
      <c r="B14" s="11">
        <v>74</v>
      </c>
      <c r="C14" s="55">
        <v>1</v>
      </c>
      <c r="D14" s="55" t="s">
        <v>41</v>
      </c>
    </row>
    <row r="15" spans="1:4" ht="12">
      <c r="A15" t="s">
        <v>127</v>
      </c>
      <c r="B15" s="11">
        <v>76</v>
      </c>
      <c r="C15" s="55">
        <v>1</v>
      </c>
      <c r="D15" s="55" t="s">
        <v>41</v>
      </c>
    </row>
    <row r="16" spans="1:4" ht="12">
      <c r="A16" t="s">
        <v>47</v>
      </c>
      <c r="B16" s="11">
        <v>77</v>
      </c>
      <c r="C16" s="55">
        <v>1</v>
      </c>
      <c r="D16" s="55" t="s">
        <v>41</v>
      </c>
    </row>
    <row r="17" spans="1:4" ht="12">
      <c r="A17" t="s">
        <v>88</v>
      </c>
      <c r="B17" s="11">
        <v>78</v>
      </c>
      <c r="C17" s="55">
        <v>1</v>
      </c>
      <c r="D17" s="55" t="s">
        <v>41</v>
      </c>
    </row>
    <row r="18" spans="1:4" ht="12">
      <c r="A18" t="s">
        <v>71</v>
      </c>
      <c r="B18" s="11">
        <v>77</v>
      </c>
      <c r="C18" s="55">
        <v>2</v>
      </c>
      <c r="D18" s="55" t="s">
        <v>40</v>
      </c>
    </row>
    <row r="19" spans="1:4" ht="12">
      <c r="A19" t="s">
        <v>84</v>
      </c>
      <c r="B19" s="11">
        <v>78</v>
      </c>
      <c r="C19" s="55">
        <v>2</v>
      </c>
      <c r="D19" s="55" t="s">
        <v>40</v>
      </c>
    </row>
    <row r="20" spans="1:4" ht="12">
      <c r="A20" t="s">
        <v>129</v>
      </c>
      <c r="B20" s="11">
        <v>78</v>
      </c>
      <c r="C20" s="55">
        <v>2</v>
      </c>
      <c r="D20" s="55" t="s">
        <v>40</v>
      </c>
    </row>
    <row r="21" spans="1:4" ht="12">
      <c r="A21" t="s">
        <v>132</v>
      </c>
      <c r="B21" s="11">
        <v>79</v>
      </c>
      <c r="C21" s="55">
        <v>2</v>
      </c>
      <c r="D21" s="55" t="s">
        <v>40</v>
      </c>
    </row>
    <row r="22" spans="1:4" ht="12">
      <c r="A22" t="s">
        <v>77</v>
      </c>
      <c r="B22" s="11">
        <v>79</v>
      </c>
      <c r="C22" s="55">
        <v>2</v>
      </c>
      <c r="D22" s="55" t="s">
        <v>41</v>
      </c>
    </row>
    <row r="23" spans="1:4" ht="12">
      <c r="A23" t="s">
        <v>158</v>
      </c>
      <c r="B23" s="11">
        <v>80</v>
      </c>
      <c r="C23" s="55">
        <v>2</v>
      </c>
      <c r="D23" s="55" t="s">
        <v>41</v>
      </c>
    </row>
    <row r="24" spans="1:4" ht="12">
      <c r="A24" t="s">
        <v>60</v>
      </c>
      <c r="B24" s="11">
        <v>80</v>
      </c>
      <c r="C24" s="55">
        <v>2</v>
      </c>
      <c r="D24" s="55" t="s">
        <v>41</v>
      </c>
    </row>
    <row r="25" spans="1:4" ht="12">
      <c r="A25" t="s">
        <v>74</v>
      </c>
      <c r="B25" s="11">
        <v>80</v>
      </c>
      <c r="C25" s="55">
        <v>2</v>
      </c>
      <c r="D25" s="55" t="s">
        <v>41</v>
      </c>
    </row>
    <row r="26" spans="1:4" ht="12">
      <c r="A26" t="s">
        <v>57</v>
      </c>
      <c r="B26" s="11">
        <v>81</v>
      </c>
      <c r="C26" s="55">
        <v>3</v>
      </c>
      <c r="D26" s="55" t="s">
        <v>40</v>
      </c>
    </row>
    <row r="27" spans="1:4" ht="12">
      <c r="A27" t="s">
        <v>59</v>
      </c>
      <c r="B27" s="11">
        <v>81</v>
      </c>
      <c r="C27" s="55">
        <v>3</v>
      </c>
      <c r="D27" s="55" t="s">
        <v>40</v>
      </c>
    </row>
    <row r="28" spans="1:4" ht="12">
      <c r="A28" t="s">
        <v>69</v>
      </c>
      <c r="B28" s="11">
        <v>81</v>
      </c>
      <c r="C28" s="55">
        <v>3</v>
      </c>
      <c r="D28" s="55" t="s">
        <v>40</v>
      </c>
    </row>
    <row r="29" spans="1:4" ht="12">
      <c r="A29" t="s">
        <v>91</v>
      </c>
      <c r="B29" s="11">
        <v>81</v>
      </c>
      <c r="C29" s="55">
        <v>3</v>
      </c>
      <c r="D29" s="55" t="s">
        <v>40</v>
      </c>
    </row>
    <row r="30" spans="1:4" ht="12">
      <c r="A30" t="s">
        <v>114</v>
      </c>
      <c r="B30" s="11">
        <v>81</v>
      </c>
      <c r="C30" s="55">
        <v>4</v>
      </c>
      <c r="D30" s="55" t="s">
        <v>40</v>
      </c>
    </row>
    <row r="31" spans="1:4" ht="12">
      <c r="A31" t="s">
        <v>63</v>
      </c>
      <c r="B31" s="11">
        <v>82</v>
      </c>
      <c r="C31" s="55">
        <v>4</v>
      </c>
      <c r="D31" s="55" t="s">
        <v>40</v>
      </c>
    </row>
    <row r="32" spans="1:4" ht="12">
      <c r="A32" t="s">
        <v>62</v>
      </c>
      <c r="B32" s="11">
        <v>82</v>
      </c>
      <c r="C32" s="55">
        <v>4</v>
      </c>
      <c r="D32" s="55" t="s">
        <v>40</v>
      </c>
    </row>
    <row r="33" spans="1:4" ht="12">
      <c r="A33" t="s">
        <v>80</v>
      </c>
      <c r="B33" s="11">
        <v>82</v>
      </c>
      <c r="C33" s="55">
        <v>4</v>
      </c>
      <c r="D33" s="55" t="s">
        <v>40</v>
      </c>
    </row>
    <row r="34" spans="1:4" ht="12">
      <c r="A34" t="s">
        <v>89</v>
      </c>
      <c r="B34" s="11">
        <v>82</v>
      </c>
      <c r="C34" s="55">
        <v>4</v>
      </c>
      <c r="D34" s="55" t="s">
        <v>41</v>
      </c>
    </row>
    <row r="35" spans="1:4" ht="12">
      <c r="A35" t="s">
        <v>65</v>
      </c>
      <c r="B35" s="11">
        <v>83</v>
      </c>
      <c r="C35" s="55">
        <v>4</v>
      </c>
      <c r="D35" s="55" t="s">
        <v>41</v>
      </c>
    </row>
    <row r="36" spans="1:4" ht="12">
      <c r="A36" t="s">
        <v>76</v>
      </c>
      <c r="B36" s="11">
        <v>83</v>
      </c>
      <c r="C36" s="55">
        <v>4</v>
      </c>
      <c r="D36" s="55" t="s">
        <v>41</v>
      </c>
    </row>
    <row r="37" spans="1:4" ht="12">
      <c r="A37" t="s">
        <v>128</v>
      </c>
      <c r="B37" s="11">
        <v>83</v>
      </c>
      <c r="C37" s="55">
        <v>4</v>
      </c>
      <c r="D37" s="55" t="s">
        <v>41</v>
      </c>
    </row>
    <row r="38" spans="1:4" ht="12">
      <c r="A38" t="s">
        <v>55</v>
      </c>
      <c r="B38" s="11">
        <v>84</v>
      </c>
      <c r="C38" s="55">
        <v>5</v>
      </c>
      <c r="D38" s="55" t="s">
        <v>40</v>
      </c>
    </row>
    <row r="39" spans="1:4" ht="12">
      <c r="A39" t="s">
        <v>58</v>
      </c>
      <c r="B39" s="11">
        <v>84</v>
      </c>
      <c r="C39" s="55">
        <v>5</v>
      </c>
      <c r="D39" s="55" t="s">
        <v>40</v>
      </c>
    </row>
    <row r="40" spans="1:4" ht="12">
      <c r="A40" t="s">
        <v>64</v>
      </c>
      <c r="B40" s="11">
        <v>84</v>
      </c>
      <c r="C40" s="55">
        <v>5</v>
      </c>
      <c r="D40" s="55" t="s">
        <v>40</v>
      </c>
    </row>
    <row r="41" spans="1:4" ht="12">
      <c r="A41" t="s">
        <v>102</v>
      </c>
      <c r="B41" s="11">
        <v>84</v>
      </c>
      <c r="C41" s="55">
        <v>5</v>
      </c>
      <c r="D41" s="55" t="s">
        <v>40</v>
      </c>
    </row>
    <row r="42" spans="1:4" ht="12">
      <c r="A42" t="s">
        <v>107</v>
      </c>
      <c r="B42" s="11">
        <v>84</v>
      </c>
      <c r="C42" s="55">
        <v>6</v>
      </c>
      <c r="D42" s="55" t="s">
        <v>40</v>
      </c>
    </row>
    <row r="43" spans="1:4" ht="12">
      <c r="A43" t="s">
        <v>109</v>
      </c>
      <c r="B43" s="11">
        <v>84</v>
      </c>
      <c r="C43" s="55">
        <v>6</v>
      </c>
      <c r="D43" s="55" t="s">
        <v>40</v>
      </c>
    </row>
    <row r="44" spans="1:4" ht="12">
      <c r="A44" t="s">
        <v>153</v>
      </c>
      <c r="B44" s="11">
        <v>85</v>
      </c>
      <c r="C44" s="55">
        <v>6</v>
      </c>
      <c r="D44" s="55" t="s">
        <v>40</v>
      </c>
    </row>
    <row r="45" spans="1:4" ht="12">
      <c r="A45" t="s">
        <v>61</v>
      </c>
      <c r="B45" s="11">
        <v>85</v>
      </c>
      <c r="C45" s="55">
        <v>6</v>
      </c>
      <c r="D45" s="55" t="s">
        <v>40</v>
      </c>
    </row>
    <row r="46" spans="1:4" ht="12">
      <c r="A46" t="s">
        <v>108</v>
      </c>
      <c r="B46" s="11">
        <v>85</v>
      </c>
      <c r="C46" s="55">
        <v>6</v>
      </c>
      <c r="D46" s="55" t="s">
        <v>41</v>
      </c>
    </row>
    <row r="47" spans="1:4" ht="12">
      <c r="A47" t="s">
        <v>50</v>
      </c>
      <c r="B47" s="11">
        <v>85</v>
      </c>
      <c r="C47" s="55">
        <v>6</v>
      </c>
      <c r="D47" s="55" t="s">
        <v>41</v>
      </c>
    </row>
    <row r="48" spans="1:4" ht="12">
      <c r="A48" t="s">
        <v>141</v>
      </c>
      <c r="B48" s="11">
        <v>86</v>
      </c>
      <c r="C48" s="55">
        <v>6</v>
      </c>
      <c r="D48" s="55" t="s">
        <v>41</v>
      </c>
    </row>
    <row r="49" spans="1:4" ht="12">
      <c r="A49" t="s">
        <v>115</v>
      </c>
      <c r="B49" s="11">
        <v>86</v>
      </c>
      <c r="C49" s="55">
        <v>6</v>
      </c>
      <c r="D49" s="55" t="s">
        <v>41</v>
      </c>
    </row>
    <row r="50" spans="1:4" ht="12">
      <c r="A50" t="s">
        <v>117</v>
      </c>
      <c r="B50" s="11">
        <v>86</v>
      </c>
      <c r="C50" s="55">
        <v>7</v>
      </c>
      <c r="D50" s="55" t="s">
        <v>40</v>
      </c>
    </row>
    <row r="51" spans="1:4" ht="12">
      <c r="A51" t="s">
        <v>90</v>
      </c>
      <c r="B51" s="11">
        <v>87</v>
      </c>
      <c r="C51" s="55">
        <v>7</v>
      </c>
      <c r="D51" s="55" t="s">
        <v>40</v>
      </c>
    </row>
    <row r="52" spans="1:4" ht="12">
      <c r="A52" t="s">
        <v>122</v>
      </c>
      <c r="B52" s="11">
        <v>87</v>
      </c>
      <c r="C52" s="55">
        <v>7</v>
      </c>
      <c r="D52" s="55" t="s">
        <v>40</v>
      </c>
    </row>
    <row r="53" spans="1:4" ht="12">
      <c r="A53" t="s">
        <v>79</v>
      </c>
      <c r="B53" s="11">
        <v>87</v>
      </c>
      <c r="C53" s="55">
        <v>7</v>
      </c>
      <c r="D53" s="55" t="s">
        <v>40</v>
      </c>
    </row>
    <row r="54" spans="1:4" ht="12">
      <c r="A54" t="s">
        <v>116</v>
      </c>
      <c r="B54" s="11">
        <v>87</v>
      </c>
      <c r="C54" s="55">
        <v>7</v>
      </c>
      <c r="D54" s="55" t="s">
        <v>41</v>
      </c>
    </row>
    <row r="55" spans="1:4" ht="12">
      <c r="A55" t="s">
        <v>130</v>
      </c>
      <c r="B55" s="11">
        <v>87</v>
      </c>
      <c r="C55" s="55">
        <v>7</v>
      </c>
      <c r="D55" s="55" t="s">
        <v>41</v>
      </c>
    </row>
    <row r="56" spans="1:4" ht="12">
      <c r="A56" t="s">
        <v>159</v>
      </c>
      <c r="B56" s="11">
        <v>88</v>
      </c>
      <c r="C56" s="55">
        <v>7</v>
      </c>
      <c r="D56" s="55" t="s">
        <v>41</v>
      </c>
    </row>
    <row r="57" spans="1:4" ht="12">
      <c r="A57" t="s">
        <v>133</v>
      </c>
      <c r="B57" s="11">
        <v>88</v>
      </c>
      <c r="C57" s="55">
        <v>7</v>
      </c>
      <c r="D57" s="55" t="s">
        <v>41</v>
      </c>
    </row>
    <row r="58" spans="1:4" ht="12">
      <c r="A58" t="s">
        <v>66</v>
      </c>
      <c r="B58" s="11">
        <v>88</v>
      </c>
      <c r="C58" s="55">
        <v>8</v>
      </c>
      <c r="D58" s="55" t="s">
        <v>40</v>
      </c>
    </row>
    <row r="59" spans="1:4" ht="12">
      <c r="A59" t="s">
        <v>86</v>
      </c>
      <c r="B59" s="11">
        <v>88</v>
      </c>
      <c r="C59" s="55">
        <v>8</v>
      </c>
      <c r="D59" s="55" t="s">
        <v>40</v>
      </c>
    </row>
    <row r="60" spans="1:4" ht="12">
      <c r="A60" t="s">
        <v>163</v>
      </c>
      <c r="B60" s="11">
        <v>89</v>
      </c>
      <c r="C60" s="55">
        <v>8</v>
      </c>
      <c r="D60" s="55" t="s">
        <v>40</v>
      </c>
    </row>
    <row r="61" spans="1:4" ht="12">
      <c r="A61" t="s">
        <v>167</v>
      </c>
      <c r="B61" s="11">
        <v>89</v>
      </c>
      <c r="C61" s="55">
        <v>8</v>
      </c>
      <c r="D61" s="55" t="s">
        <v>40</v>
      </c>
    </row>
    <row r="62" spans="1:4" ht="12">
      <c r="A62" t="s">
        <v>165</v>
      </c>
      <c r="B62" s="11">
        <v>89</v>
      </c>
      <c r="C62" s="55">
        <v>8</v>
      </c>
      <c r="D62" s="55" t="s">
        <v>41</v>
      </c>
    </row>
    <row r="63" spans="1:4" ht="12">
      <c r="A63" t="s">
        <v>48</v>
      </c>
      <c r="B63" s="11">
        <v>89</v>
      </c>
      <c r="C63" s="55">
        <v>8</v>
      </c>
      <c r="D63" s="55" t="s">
        <v>41</v>
      </c>
    </row>
    <row r="64" spans="1:4" ht="12">
      <c r="A64" t="s">
        <v>67</v>
      </c>
      <c r="B64" s="11">
        <v>89</v>
      </c>
      <c r="C64" s="55">
        <v>8</v>
      </c>
      <c r="D64" s="55" t="s">
        <v>41</v>
      </c>
    </row>
    <row r="65" spans="1:4" ht="12">
      <c r="A65" t="s">
        <v>73</v>
      </c>
      <c r="B65" s="11">
        <v>89</v>
      </c>
      <c r="C65" s="55">
        <v>8</v>
      </c>
      <c r="D65" s="55" t="s">
        <v>41</v>
      </c>
    </row>
    <row r="66" spans="1:4" ht="12">
      <c r="A66" t="s">
        <v>75</v>
      </c>
      <c r="B66" s="11">
        <v>89</v>
      </c>
      <c r="C66" s="55">
        <v>9</v>
      </c>
      <c r="D66" s="55" t="s">
        <v>40</v>
      </c>
    </row>
    <row r="67" spans="1:4" ht="12">
      <c r="A67" t="s">
        <v>131</v>
      </c>
      <c r="B67" s="11">
        <v>89</v>
      </c>
      <c r="C67" s="55">
        <v>9</v>
      </c>
      <c r="D67" s="55" t="s">
        <v>40</v>
      </c>
    </row>
    <row r="68" spans="1:4" ht="12">
      <c r="A68" t="s">
        <v>155</v>
      </c>
      <c r="B68" s="11">
        <v>90</v>
      </c>
      <c r="C68" s="55">
        <v>9</v>
      </c>
      <c r="D68" s="55" t="s">
        <v>40</v>
      </c>
    </row>
    <row r="69" spans="1:4" ht="12">
      <c r="A69" t="s">
        <v>168</v>
      </c>
      <c r="B69" s="11">
        <v>90</v>
      </c>
      <c r="C69" s="55">
        <v>9</v>
      </c>
      <c r="D69" s="55" t="s">
        <v>40</v>
      </c>
    </row>
    <row r="70" spans="1:4" ht="12">
      <c r="A70" t="s">
        <v>154</v>
      </c>
      <c r="B70" s="11">
        <v>90</v>
      </c>
      <c r="C70" s="55">
        <v>10</v>
      </c>
      <c r="D70" s="55" t="s">
        <v>40</v>
      </c>
    </row>
    <row r="71" spans="1:4" ht="12">
      <c r="A71" t="s">
        <v>164</v>
      </c>
      <c r="B71" s="11">
        <v>90</v>
      </c>
      <c r="C71" s="55">
        <v>10</v>
      </c>
      <c r="D71" s="55" t="s">
        <v>40</v>
      </c>
    </row>
    <row r="72" spans="1:4" ht="12">
      <c r="A72" t="s">
        <v>83</v>
      </c>
      <c r="B72" s="11">
        <v>90</v>
      </c>
      <c r="C72" s="55">
        <v>10</v>
      </c>
      <c r="D72" s="55" t="s">
        <v>40</v>
      </c>
    </row>
    <row r="73" spans="1:4" ht="12">
      <c r="A73" t="s">
        <v>169</v>
      </c>
      <c r="B73" s="11">
        <v>91</v>
      </c>
      <c r="C73" s="55">
        <v>10</v>
      </c>
      <c r="D73" s="55" t="s">
        <v>40</v>
      </c>
    </row>
    <row r="74" spans="1:4" ht="12">
      <c r="A74" t="s">
        <v>56</v>
      </c>
      <c r="B74" s="11">
        <v>91</v>
      </c>
      <c r="C74" s="55">
        <v>10</v>
      </c>
      <c r="D74" s="55" t="s">
        <v>41</v>
      </c>
    </row>
    <row r="75" spans="1:7" ht="12">
      <c r="A75" t="s">
        <v>162</v>
      </c>
      <c r="B75" s="11">
        <v>92</v>
      </c>
      <c r="C75" s="55">
        <v>10</v>
      </c>
      <c r="D75" s="55" t="s">
        <v>41</v>
      </c>
      <c r="E75" t="s">
        <v>134</v>
      </c>
      <c r="G75">
        <v>91</v>
      </c>
    </row>
    <row r="76" spans="1:4" ht="12">
      <c r="A76" t="s">
        <v>156</v>
      </c>
      <c r="B76" s="11">
        <v>92</v>
      </c>
      <c r="C76" s="55">
        <v>10</v>
      </c>
      <c r="D76" s="55" t="s">
        <v>41</v>
      </c>
    </row>
    <row r="77" spans="1:4" ht="12">
      <c r="A77" t="s">
        <v>92</v>
      </c>
      <c r="B77" s="11">
        <v>92</v>
      </c>
      <c r="C77" s="55">
        <v>10</v>
      </c>
      <c r="D77" s="55" t="s">
        <v>41</v>
      </c>
    </row>
    <row r="78" spans="1:4" ht="12">
      <c r="A78" t="s">
        <v>134</v>
      </c>
      <c r="B78" s="11">
        <v>91</v>
      </c>
      <c r="C78" s="55">
        <v>11</v>
      </c>
      <c r="D78" s="55" t="s">
        <v>40</v>
      </c>
    </row>
    <row r="79" spans="1:4" ht="12">
      <c r="A79" t="s">
        <v>78</v>
      </c>
      <c r="B79" s="11">
        <v>92</v>
      </c>
      <c r="C79" s="55">
        <v>11</v>
      </c>
      <c r="D79" s="55" t="s">
        <v>40</v>
      </c>
    </row>
    <row r="80" spans="1:4" ht="12">
      <c r="A80" t="s">
        <v>150</v>
      </c>
      <c r="B80" s="11">
        <v>93</v>
      </c>
      <c r="C80" s="55">
        <v>11</v>
      </c>
      <c r="D80" s="55" t="s">
        <v>40</v>
      </c>
    </row>
    <row r="81" spans="1:4" ht="12">
      <c r="A81" t="s">
        <v>121</v>
      </c>
      <c r="B81" s="11">
        <v>93</v>
      </c>
      <c r="C81" s="55">
        <v>11</v>
      </c>
      <c r="D81" s="55" t="s">
        <v>40</v>
      </c>
    </row>
    <row r="82" spans="1:4" ht="12">
      <c r="A82" t="s">
        <v>120</v>
      </c>
      <c r="B82" s="11">
        <v>93</v>
      </c>
      <c r="C82" s="55">
        <v>12</v>
      </c>
      <c r="D82" s="55" t="s">
        <v>40</v>
      </c>
    </row>
    <row r="83" spans="1:4" ht="12">
      <c r="A83" t="s">
        <v>97</v>
      </c>
      <c r="B83" s="11">
        <v>94</v>
      </c>
      <c r="C83" s="55">
        <v>12</v>
      </c>
      <c r="D83" s="55" t="s">
        <v>40</v>
      </c>
    </row>
    <row r="84" spans="1:4" ht="12">
      <c r="A84" t="s">
        <v>81</v>
      </c>
      <c r="B84" s="11">
        <v>94</v>
      </c>
      <c r="C84" s="55">
        <v>12</v>
      </c>
      <c r="D84" s="55" t="s">
        <v>40</v>
      </c>
    </row>
    <row r="85" spans="1:4" ht="12">
      <c r="A85" t="s">
        <v>82</v>
      </c>
      <c r="B85" s="11">
        <v>94</v>
      </c>
      <c r="C85" s="55">
        <v>12</v>
      </c>
      <c r="D85" s="55" t="s">
        <v>40</v>
      </c>
    </row>
    <row r="86" spans="1:4" ht="12">
      <c r="A86" t="s">
        <v>152</v>
      </c>
      <c r="B86" s="11">
        <v>95</v>
      </c>
      <c r="C86" s="55">
        <v>13</v>
      </c>
      <c r="D86" s="55" t="s">
        <v>40</v>
      </c>
    </row>
    <row r="87" spans="1:4" ht="12">
      <c r="A87" t="s">
        <v>136</v>
      </c>
      <c r="B87" s="11">
        <v>96</v>
      </c>
      <c r="C87" s="55">
        <v>13</v>
      </c>
      <c r="D87" s="55" t="s">
        <v>40</v>
      </c>
    </row>
    <row r="88" spans="1:4" ht="12">
      <c r="A88" t="s">
        <v>96</v>
      </c>
      <c r="B88" s="11">
        <v>96</v>
      </c>
      <c r="C88" s="55">
        <v>13</v>
      </c>
      <c r="D88" s="55" t="s">
        <v>40</v>
      </c>
    </row>
    <row r="89" spans="1:4" ht="12">
      <c r="A89" t="s">
        <v>103</v>
      </c>
      <c r="B89" s="11">
        <v>96</v>
      </c>
      <c r="C89" s="55">
        <v>13</v>
      </c>
      <c r="D89" s="55" t="s">
        <v>40</v>
      </c>
    </row>
    <row r="90" spans="1:4" ht="12">
      <c r="A90" t="s">
        <v>125</v>
      </c>
      <c r="B90" s="11">
        <v>97</v>
      </c>
      <c r="C90" s="55">
        <v>14</v>
      </c>
      <c r="D90" s="55" t="s">
        <v>40</v>
      </c>
    </row>
    <row r="91" spans="1:4" ht="12">
      <c r="A91" t="s">
        <v>147</v>
      </c>
      <c r="B91" s="11">
        <v>97</v>
      </c>
      <c r="C91" s="55">
        <v>14</v>
      </c>
      <c r="D91" s="55" t="s">
        <v>40</v>
      </c>
    </row>
    <row r="92" spans="1:4" ht="12">
      <c r="A92" t="s">
        <v>142</v>
      </c>
      <c r="B92" s="11">
        <v>98</v>
      </c>
      <c r="C92" s="55">
        <v>14</v>
      </c>
      <c r="D92" s="55" t="s">
        <v>40</v>
      </c>
    </row>
    <row r="93" spans="1:7" ht="12">
      <c r="A93" t="s">
        <v>118</v>
      </c>
      <c r="B93" s="11">
        <v>99</v>
      </c>
      <c r="C93" s="55">
        <v>14</v>
      </c>
      <c r="D93" s="55" t="s">
        <v>40</v>
      </c>
      <c r="E93" t="s">
        <v>146</v>
      </c>
      <c r="G93">
        <v>98</v>
      </c>
    </row>
    <row r="94" spans="1:4" ht="12">
      <c r="A94" t="s">
        <v>146</v>
      </c>
      <c r="B94" s="11">
        <v>98</v>
      </c>
      <c r="C94" s="55">
        <v>14</v>
      </c>
      <c r="D94" s="55" t="s">
        <v>41</v>
      </c>
    </row>
    <row r="95" spans="1:4" ht="12">
      <c r="A95" t="s">
        <v>95</v>
      </c>
      <c r="B95" s="11">
        <v>100</v>
      </c>
      <c r="C95" s="55">
        <v>14</v>
      </c>
      <c r="D95" s="55" t="s">
        <v>41</v>
      </c>
    </row>
    <row r="96" spans="1:4" ht="12">
      <c r="A96" t="s">
        <v>151</v>
      </c>
      <c r="B96" s="11">
        <v>100</v>
      </c>
      <c r="C96" s="55">
        <v>14</v>
      </c>
      <c r="D96" s="55" t="s">
        <v>41</v>
      </c>
    </row>
    <row r="97" spans="1:7" ht="12">
      <c r="A97" t="s">
        <v>98</v>
      </c>
      <c r="B97" s="11">
        <v>103</v>
      </c>
      <c r="C97" s="55">
        <v>14</v>
      </c>
      <c r="D97" s="55" t="s">
        <v>41</v>
      </c>
      <c r="E97" t="s">
        <v>98</v>
      </c>
      <c r="G97">
        <v>103</v>
      </c>
    </row>
    <row r="98" spans="1:7" ht="12">
      <c r="A98" t="s">
        <v>145</v>
      </c>
      <c r="B98" s="11">
        <v>101</v>
      </c>
      <c r="C98" s="55">
        <v>15</v>
      </c>
      <c r="D98" s="55" t="s">
        <v>40</v>
      </c>
      <c r="E98" t="s">
        <v>145</v>
      </c>
      <c r="G98">
        <v>101</v>
      </c>
    </row>
    <row r="99" spans="1:4" ht="12">
      <c r="A99" t="s">
        <v>119</v>
      </c>
      <c r="B99" s="11">
        <v>103</v>
      </c>
      <c r="C99" s="55">
        <v>15</v>
      </c>
      <c r="D99" s="55" t="s">
        <v>40</v>
      </c>
    </row>
    <row r="100" spans="1:4" ht="12">
      <c r="A100" t="s">
        <v>94</v>
      </c>
      <c r="B100" s="11">
        <v>104</v>
      </c>
      <c r="C100" s="55">
        <v>15</v>
      </c>
      <c r="D100" s="55" t="s">
        <v>40</v>
      </c>
    </row>
    <row r="101" spans="1:4" ht="12">
      <c r="A101" t="s">
        <v>138</v>
      </c>
      <c r="B101" s="11">
        <v>105</v>
      </c>
      <c r="C101" s="55">
        <v>15</v>
      </c>
      <c r="D101" s="55" t="s">
        <v>40</v>
      </c>
    </row>
    <row r="102" spans="1:4" ht="12">
      <c r="A102" t="s">
        <v>123</v>
      </c>
      <c r="B102" s="11">
        <v>105</v>
      </c>
      <c r="C102" s="55">
        <v>16</v>
      </c>
      <c r="D102" s="55" t="s">
        <v>40</v>
      </c>
    </row>
    <row r="103" spans="1:4" ht="12">
      <c r="A103" t="s">
        <v>111</v>
      </c>
      <c r="B103" s="11">
        <v>106</v>
      </c>
      <c r="C103" s="55">
        <v>16</v>
      </c>
      <c r="D103" s="55" t="s">
        <v>40</v>
      </c>
    </row>
    <row r="104" spans="1:4" ht="12">
      <c r="A104" t="s">
        <v>93</v>
      </c>
      <c r="B104" s="11">
        <v>107</v>
      </c>
      <c r="C104" s="55">
        <v>16</v>
      </c>
      <c r="D104" s="55" t="s">
        <v>40</v>
      </c>
    </row>
    <row r="105" spans="1:4" ht="12">
      <c r="A105" t="s">
        <v>106</v>
      </c>
      <c r="B105" s="11">
        <v>107</v>
      </c>
      <c r="C105" s="55">
        <v>16</v>
      </c>
      <c r="D105" s="55" t="s">
        <v>40</v>
      </c>
    </row>
    <row r="106" spans="1:4" ht="12">
      <c r="A106" t="s">
        <v>113</v>
      </c>
      <c r="B106" s="11">
        <v>107</v>
      </c>
      <c r="C106" s="55">
        <v>16</v>
      </c>
      <c r="D106" s="55" t="s">
        <v>41</v>
      </c>
    </row>
    <row r="107" spans="1:4" ht="12">
      <c r="A107" t="s">
        <v>126</v>
      </c>
      <c r="B107" s="11">
        <v>107</v>
      </c>
      <c r="C107" s="55">
        <v>16</v>
      </c>
      <c r="D107" s="55" t="s">
        <v>41</v>
      </c>
    </row>
    <row r="108" spans="1:4" ht="12">
      <c r="A108" t="s">
        <v>157</v>
      </c>
      <c r="B108" s="11">
        <v>108</v>
      </c>
      <c r="C108" s="55">
        <v>16</v>
      </c>
      <c r="D108" s="55" t="s">
        <v>41</v>
      </c>
    </row>
    <row r="109" spans="1:4" ht="12">
      <c r="A109" t="s">
        <v>149</v>
      </c>
      <c r="B109" s="11">
        <v>108</v>
      </c>
      <c r="C109" s="55">
        <v>16</v>
      </c>
      <c r="D109" s="55" t="s">
        <v>41</v>
      </c>
    </row>
    <row r="110" spans="1:4" ht="12">
      <c r="A110" t="s">
        <v>124</v>
      </c>
      <c r="B110" s="11">
        <v>109</v>
      </c>
      <c r="C110" s="55">
        <v>17</v>
      </c>
      <c r="D110" s="55" t="s">
        <v>40</v>
      </c>
    </row>
    <row r="111" spans="1:4" ht="12">
      <c r="A111" t="s">
        <v>148</v>
      </c>
      <c r="B111" s="11">
        <v>109</v>
      </c>
      <c r="C111" s="55">
        <v>17</v>
      </c>
      <c r="D111" s="55" t="s">
        <v>40</v>
      </c>
    </row>
    <row r="112" spans="1:4" ht="12">
      <c r="A112" t="s">
        <v>99</v>
      </c>
      <c r="B112" s="11">
        <v>110</v>
      </c>
      <c r="C112" s="55">
        <v>17</v>
      </c>
      <c r="D112" s="55" t="s">
        <v>40</v>
      </c>
    </row>
    <row r="113" spans="1:4" ht="12">
      <c r="A113" t="s">
        <v>135</v>
      </c>
      <c r="B113" s="11">
        <v>111</v>
      </c>
      <c r="C113" s="55">
        <v>17</v>
      </c>
      <c r="D113" s="55" t="s">
        <v>40</v>
      </c>
    </row>
    <row r="114" spans="1:4" ht="12">
      <c r="A114" t="s">
        <v>104</v>
      </c>
      <c r="B114" s="11">
        <v>111</v>
      </c>
      <c r="C114" s="55">
        <v>17</v>
      </c>
      <c r="D114" s="55" t="s">
        <v>41</v>
      </c>
    </row>
    <row r="115" spans="1:4" ht="12">
      <c r="A115" t="s">
        <v>100</v>
      </c>
      <c r="B115" s="11">
        <v>111</v>
      </c>
      <c r="C115" s="55">
        <v>17</v>
      </c>
      <c r="D115" s="55" t="s">
        <v>41</v>
      </c>
    </row>
    <row r="116" spans="1:4" ht="12">
      <c r="A116" t="s">
        <v>143</v>
      </c>
      <c r="B116" s="11">
        <v>111</v>
      </c>
      <c r="C116" s="55">
        <v>17</v>
      </c>
      <c r="D116" s="55" t="s">
        <v>41</v>
      </c>
    </row>
    <row r="117" spans="1:7" ht="12">
      <c r="A117" t="s">
        <v>137</v>
      </c>
      <c r="B117" s="11">
        <v>117</v>
      </c>
      <c r="C117" s="55">
        <v>17</v>
      </c>
      <c r="D117" s="55" t="s">
        <v>41</v>
      </c>
      <c r="E117" t="s">
        <v>137</v>
      </c>
      <c r="G117">
        <v>117</v>
      </c>
    </row>
    <row r="118" spans="1:7" ht="12">
      <c r="A118" t="s">
        <v>105</v>
      </c>
      <c r="B118" s="11">
        <v>113</v>
      </c>
      <c r="C118" s="55">
        <v>18</v>
      </c>
      <c r="D118" s="55" t="s">
        <v>40</v>
      </c>
      <c r="E118" t="s">
        <v>105</v>
      </c>
      <c r="G118">
        <v>113</v>
      </c>
    </row>
    <row r="119" spans="1:4" ht="12">
      <c r="A119" t="s">
        <v>166</v>
      </c>
      <c r="B119" s="11">
        <v>117</v>
      </c>
      <c r="C119" s="55">
        <v>18</v>
      </c>
      <c r="D119" s="55" t="s">
        <v>40</v>
      </c>
    </row>
    <row r="120" spans="1:4" ht="12">
      <c r="A120" t="s">
        <v>170</v>
      </c>
      <c r="B120" s="11">
        <v>119</v>
      </c>
      <c r="C120" s="55">
        <v>18</v>
      </c>
      <c r="D120" s="55" t="s">
        <v>40</v>
      </c>
    </row>
    <row r="121" spans="1:4" ht="12">
      <c r="A121" t="s">
        <v>112</v>
      </c>
      <c r="B121" s="11">
        <v>122</v>
      </c>
      <c r="C121" s="55">
        <v>18</v>
      </c>
      <c r="D121" s="55" t="s">
        <v>40</v>
      </c>
    </row>
    <row r="122" spans="1:4" ht="12">
      <c r="A122" t="s">
        <v>144</v>
      </c>
      <c r="B122" s="11">
        <v>119</v>
      </c>
      <c r="C122" s="55">
        <v>18</v>
      </c>
      <c r="D122" s="55" t="s">
        <v>41</v>
      </c>
    </row>
    <row r="123" spans="1:4" ht="12">
      <c r="A123" t="s">
        <v>101</v>
      </c>
      <c r="B123" s="11">
        <v>121</v>
      </c>
      <c r="C123" s="55">
        <v>18</v>
      </c>
      <c r="D123" s="55" t="s">
        <v>41</v>
      </c>
    </row>
    <row r="124" spans="1:4" ht="12">
      <c r="A124" t="s">
        <v>110</v>
      </c>
      <c r="B124" s="11">
        <v>124</v>
      </c>
      <c r="C124" s="55">
        <v>18</v>
      </c>
      <c r="D124" s="55" t="s">
        <v>41</v>
      </c>
    </row>
    <row r="125" spans="1:4" ht="12">
      <c r="A125" t="s">
        <v>139</v>
      </c>
      <c r="B125" s="11">
        <v>125</v>
      </c>
      <c r="C125" s="55">
        <v>18</v>
      </c>
      <c r="D125" s="55" t="s">
        <v>41</v>
      </c>
    </row>
    <row r="126" spans="1:4" ht="12">
      <c r="A126" s="49"/>
      <c r="B126" s="50"/>
      <c r="C126" s="52"/>
      <c r="D126" s="52"/>
    </row>
    <row r="127" spans="1:4" ht="12">
      <c r="A127" s="49"/>
      <c r="B127" s="50"/>
      <c r="C127" s="52"/>
      <c r="D127" s="52"/>
    </row>
    <row r="128" spans="1:2" ht="12">
      <c r="A128" s="49"/>
      <c r="B128" s="50"/>
    </row>
    <row r="129" spans="1:2" ht="12">
      <c r="A129" s="49"/>
      <c r="B129" s="50"/>
    </row>
    <row r="130" spans="1:2" ht="12">
      <c r="A130" s="49"/>
      <c r="B130" s="50"/>
    </row>
    <row r="131" spans="1:2" ht="12">
      <c r="A131" s="49"/>
      <c r="B131" s="50"/>
    </row>
    <row r="132" spans="1:2" ht="12">
      <c r="A132" s="49"/>
      <c r="B132" s="50"/>
    </row>
    <row r="133" spans="1:2" ht="12">
      <c r="A133" s="49"/>
      <c r="B133" s="50"/>
    </row>
    <row r="134" spans="1:2" ht="12">
      <c r="A134" s="49"/>
      <c r="B134" s="50"/>
    </row>
    <row r="135" spans="1:2" ht="12">
      <c r="A135" s="49"/>
      <c r="B135" s="50"/>
    </row>
    <row r="136" spans="1:2" ht="12">
      <c r="A136" s="49"/>
      <c r="B136" s="50"/>
    </row>
    <row r="137" spans="1:2" ht="12">
      <c r="A137" s="49"/>
      <c r="B137" s="50"/>
    </row>
    <row r="138" spans="1:2" ht="12">
      <c r="A138" s="49"/>
      <c r="B138" s="50"/>
    </row>
    <row r="139" spans="1:2" ht="12">
      <c r="A139" s="49"/>
      <c r="B139" s="50"/>
    </row>
    <row r="140" spans="1:2" ht="12">
      <c r="A140" s="49"/>
      <c r="B140" s="50"/>
    </row>
    <row r="141" spans="1:2" ht="12">
      <c r="A141" s="49"/>
      <c r="B141" s="50"/>
    </row>
    <row r="142" spans="1:2" ht="12">
      <c r="A142" s="49"/>
      <c r="B142" s="50"/>
    </row>
    <row r="143" spans="1:2" ht="12">
      <c r="A143" s="49"/>
      <c r="B143" s="50"/>
    </row>
    <row r="144" spans="1:2" ht="12">
      <c r="A144" s="49"/>
      <c r="B144" s="50"/>
    </row>
    <row r="145" spans="1:2" ht="12">
      <c r="A145" s="49"/>
      <c r="B145" s="50"/>
    </row>
    <row r="146" spans="1:2" ht="12">
      <c r="A146" s="49"/>
      <c r="B146" s="50"/>
    </row>
    <row r="147" spans="1:2" ht="12">
      <c r="A147" s="49"/>
      <c r="B147" s="50"/>
    </row>
    <row r="148" spans="1:2" ht="12">
      <c r="A148" s="49"/>
      <c r="B148" s="50"/>
    </row>
    <row r="149" spans="1:2" ht="12">
      <c r="A149" s="49"/>
      <c r="B149" s="50"/>
    </row>
    <row r="150" spans="1:2" ht="12">
      <c r="A150" s="49"/>
      <c r="B150" s="50"/>
    </row>
    <row r="151" spans="1:2" ht="12">
      <c r="A151" s="49"/>
      <c r="B151" s="50"/>
    </row>
    <row r="152" spans="1:2" ht="12">
      <c r="A152" s="49"/>
      <c r="B152" s="50"/>
    </row>
    <row r="153" spans="1:2" ht="12">
      <c r="A153" s="49"/>
      <c r="B153" s="50"/>
    </row>
    <row r="154" spans="1:2" ht="12">
      <c r="A154" s="49"/>
      <c r="B154" s="50"/>
    </row>
    <row r="155" spans="1:2" ht="12">
      <c r="A155" s="49"/>
      <c r="B155" s="50"/>
    </row>
    <row r="156" spans="1:2" ht="12">
      <c r="A156" s="49"/>
      <c r="B156" s="50"/>
    </row>
    <row r="157" spans="1:2" ht="12">
      <c r="A157" s="49"/>
      <c r="B157" s="50"/>
    </row>
    <row r="158" spans="1:2" ht="12">
      <c r="A158" s="49"/>
      <c r="B158" s="50"/>
    </row>
    <row r="159" spans="1:2" ht="12">
      <c r="A159" s="49"/>
      <c r="B159" s="50"/>
    </row>
    <row r="160" spans="1:2" ht="12">
      <c r="A160" s="49"/>
      <c r="B160" s="50"/>
    </row>
    <row r="161" spans="1:2" ht="12">
      <c r="A161" s="49"/>
      <c r="B161" s="50"/>
    </row>
    <row r="162" spans="1:2" ht="12">
      <c r="A162" s="49"/>
      <c r="B162" s="50"/>
    </row>
    <row r="163" spans="1:2" ht="12">
      <c r="A163" s="49"/>
      <c r="B163" s="50"/>
    </row>
    <row r="164" spans="1:2" ht="12">
      <c r="A164" s="49"/>
      <c r="B164" s="50"/>
    </row>
    <row r="165" spans="1:2" ht="12">
      <c r="A165" s="49"/>
      <c r="B165" s="50"/>
    </row>
    <row r="166" spans="1:2" ht="12">
      <c r="A166" s="49"/>
      <c r="B166" s="50"/>
    </row>
    <row r="167" spans="1:2" ht="12">
      <c r="A167" s="49"/>
      <c r="B167" s="50"/>
    </row>
    <row r="168" spans="1:2" ht="12">
      <c r="A168" s="49"/>
      <c r="B168" s="50"/>
    </row>
    <row r="169" spans="1:2" ht="12">
      <c r="A169" s="49"/>
      <c r="B169" s="50"/>
    </row>
    <row r="170" spans="1:2" ht="12">
      <c r="A170" s="49"/>
      <c r="B170" s="50"/>
    </row>
    <row r="171" spans="1:2" ht="12">
      <c r="A171" s="49"/>
      <c r="B171" s="50"/>
    </row>
    <row r="172" spans="1:2" ht="12">
      <c r="A172" s="49"/>
      <c r="B172" s="50"/>
    </row>
    <row r="173" spans="1:2" ht="12">
      <c r="A173" s="49"/>
      <c r="B173" s="50"/>
    </row>
  </sheetData>
  <sheetProtection/>
  <printOptions/>
  <pageMargins left="0.75" right="0.75" top="1" bottom="1" header="0.5" footer="0.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1"/>
  <sheetViews>
    <sheetView zoomScalePageLayoutView="0" workbookViewId="0" topLeftCell="A1">
      <selection activeCell="B9" sqref="B9"/>
    </sheetView>
  </sheetViews>
  <sheetFormatPr defaultColWidth="11.375" defaultRowHeight="12"/>
  <cols>
    <col min="1" max="1" width="4.25390625" style="0" customWidth="1"/>
    <col min="2" max="2" width="24.125" style="0" customWidth="1"/>
    <col min="3" max="23" width="5.75390625" style="0" customWidth="1"/>
  </cols>
  <sheetData>
    <row r="1" ht="15">
      <c r="B1" s="27" t="s">
        <v>20</v>
      </c>
    </row>
    <row r="2" spans="2:23" ht="15.75">
      <c r="B2" s="28" t="s">
        <v>12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2:23" ht="15">
      <c r="B3" s="29" t="s">
        <v>13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2:23" ht="15">
      <c r="B4" s="30" t="s">
        <v>14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2:23" ht="15">
      <c r="B5" s="31" t="s">
        <v>15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2:23" ht="15.75">
      <c r="B6" s="15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2:23" ht="15.75">
      <c r="B7" s="15"/>
      <c r="C7" s="14">
        <v>4</v>
      </c>
      <c r="D7" s="14">
        <v>4</v>
      </c>
      <c r="E7" s="14">
        <v>3</v>
      </c>
      <c r="F7" s="14">
        <v>4</v>
      </c>
      <c r="G7" s="14">
        <v>4</v>
      </c>
      <c r="H7" s="14">
        <v>5</v>
      </c>
      <c r="I7" s="14">
        <v>3</v>
      </c>
      <c r="J7" s="14">
        <v>4</v>
      </c>
      <c r="K7" s="14">
        <v>4</v>
      </c>
      <c r="L7" s="14"/>
      <c r="M7" s="14">
        <v>4</v>
      </c>
      <c r="N7" s="14">
        <v>4</v>
      </c>
      <c r="O7" s="14">
        <v>5</v>
      </c>
      <c r="P7" s="14">
        <v>3</v>
      </c>
      <c r="Q7" s="14">
        <v>4</v>
      </c>
      <c r="R7" s="14">
        <v>4</v>
      </c>
      <c r="S7" s="14">
        <v>3</v>
      </c>
      <c r="T7" s="14">
        <v>4</v>
      </c>
      <c r="U7" s="14">
        <v>5</v>
      </c>
      <c r="V7" s="14"/>
      <c r="W7" s="14"/>
    </row>
    <row r="8" spans="2:23" ht="15.75"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5.75">
      <c r="A9" s="1"/>
      <c r="B9" s="5"/>
      <c r="C9" s="16">
        <v>1</v>
      </c>
      <c r="D9" s="16">
        <v>2</v>
      </c>
      <c r="E9" s="16">
        <v>3</v>
      </c>
      <c r="F9" s="16">
        <v>4</v>
      </c>
      <c r="G9" s="16">
        <v>5</v>
      </c>
      <c r="H9" s="16">
        <v>6</v>
      </c>
      <c r="I9" s="16">
        <v>7</v>
      </c>
      <c r="J9" s="16">
        <v>8</v>
      </c>
      <c r="K9" s="16">
        <v>9</v>
      </c>
      <c r="L9" s="17" t="s">
        <v>6</v>
      </c>
      <c r="M9" s="16">
        <v>10</v>
      </c>
      <c r="N9" s="16">
        <v>11</v>
      </c>
      <c r="O9" s="16">
        <v>12</v>
      </c>
      <c r="P9" s="16">
        <v>13</v>
      </c>
      <c r="Q9" s="16">
        <v>14</v>
      </c>
      <c r="R9" s="16">
        <v>15</v>
      </c>
      <c r="S9" s="16">
        <v>16</v>
      </c>
      <c r="T9" s="16">
        <v>17</v>
      </c>
      <c r="U9" s="16">
        <v>18</v>
      </c>
      <c r="V9" s="17" t="s">
        <v>7</v>
      </c>
      <c r="W9" s="17" t="s">
        <v>8</v>
      </c>
    </row>
    <row r="10" spans="1:23" ht="15.75">
      <c r="A10" s="18"/>
      <c r="B10" s="19"/>
      <c r="C10" s="20"/>
      <c r="D10" s="16"/>
      <c r="E10" s="20"/>
      <c r="F10" s="16"/>
      <c r="G10" s="20"/>
      <c r="H10" s="20"/>
      <c r="I10" s="16"/>
      <c r="J10" s="16"/>
      <c r="K10" s="16"/>
      <c r="L10" s="18"/>
      <c r="M10" s="16"/>
      <c r="N10" s="20"/>
      <c r="O10" s="16"/>
      <c r="P10" s="16"/>
      <c r="Q10" s="20"/>
      <c r="R10" s="16"/>
      <c r="S10" s="16"/>
      <c r="T10" s="16"/>
      <c r="U10" s="20"/>
      <c r="V10" s="17"/>
      <c r="W10" s="18"/>
    </row>
    <row r="11" spans="1:23" ht="15.75">
      <c r="A11" s="18"/>
      <c r="B11" s="19"/>
      <c r="C11" s="16"/>
      <c r="D11" s="16"/>
      <c r="E11" s="16"/>
      <c r="F11" s="21"/>
      <c r="G11" s="16"/>
      <c r="H11" s="16"/>
      <c r="I11" s="16"/>
      <c r="J11" s="21"/>
      <c r="K11" s="16"/>
      <c r="L11" s="18"/>
      <c r="M11" s="16"/>
      <c r="N11" s="16"/>
      <c r="O11" s="20"/>
      <c r="P11" s="16"/>
      <c r="Q11" s="20"/>
      <c r="R11" s="16"/>
      <c r="S11" s="20"/>
      <c r="T11" s="16"/>
      <c r="U11" s="16"/>
      <c r="V11" s="17"/>
      <c r="W11" s="18"/>
    </row>
    <row r="12" spans="1:23" ht="15.75">
      <c r="A12" s="18"/>
      <c r="B12" s="19"/>
      <c r="C12" s="20"/>
      <c r="D12" s="16"/>
      <c r="E12" s="21"/>
      <c r="F12" s="16"/>
      <c r="G12" s="20"/>
      <c r="H12" s="16"/>
      <c r="I12" s="16"/>
      <c r="J12" s="21"/>
      <c r="K12" s="20"/>
      <c r="L12" s="18"/>
      <c r="M12" s="16"/>
      <c r="N12" s="20"/>
      <c r="O12" s="16"/>
      <c r="P12" s="20"/>
      <c r="Q12" s="16"/>
      <c r="R12" s="16"/>
      <c r="S12" s="16"/>
      <c r="T12" s="16"/>
      <c r="U12" s="22"/>
      <c r="V12" s="17"/>
      <c r="W12" s="18"/>
    </row>
    <row r="13" spans="1:23" ht="15.75">
      <c r="A13" s="18"/>
      <c r="B13" s="19"/>
      <c r="C13" s="16"/>
      <c r="D13" s="16"/>
      <c r="E13" s="20"/>
      <c r="F13" s="16"/>
      <c r="G13" s="16"/>
      <c r="H13" s="21"/>
      <c r="I13" s="20"/>
      <c r="J13" s="16"/>
      <c r="K13" s="16"/>
      <c r="L13" s="18"/>
      <c r="M13" s="16"/>
      <c r="N13" s="23"/>
      <c r="O13" s="20"/>
      <c r="P13" s="20"/>
      <c r="Q13" s="20"/>
      <c r="R13" s="16"/>
      <c r="S13" s="20"/>
      <c r="T13" s="20"/>
      <c r="U13" s="16"/>
      <c r="V13" s="17"/>
      <c r="W13" s="18"/>
    </row>
    <row r="14" spans="1:23" ht="15.75">
      <c r="A14" s="18"/>
      <c r="B14" s="19"/>
      <c r="C14" s="16"/>
      <c r="D14" s="16"/>
      <c r="E14" s="20"/>
      <c r="F14" s="16"/>
      <c r="G14" s="16"/>
      <c r="H14" s="16"/>
      <c r="I14" s="16"/>
      <c r="J14" s="16"/>
      <c r="K14" s="20"/>
      <c r="L14" s="18"/>
      <c r="M14" s="16"/>
      <c r="N14" s="21"/>
      <c r="O14" s="16"/>
      <c r="P14" s="16"/>
      <c r="Q14" s="16"/>
      <c r="R14" s="20"/>
      <c r="S14" s="16"/>
      <c r="T14" s="16"/>
      <c r="U14" s="16"/>
      <c r="V14" s="17"/>
      <c r="W14" s="18"/>
    </row>
    <row r="15" spans="1:23" ht="15.75">
      <c r="A15" s="18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18"/>
      <c r="M15" s="25"/>
      <c r="N15" s="25"/>
      <c r="O15" s="25"/>
      <c r="P15" s="25"/>
      <c r="Q15" s="25"/>
      <c r="R15" s="25"/>
      <c r="S15" s="25"/>
      <c r="T15" s="25"/>
      <c r="U15" s="25"/>
      <c r="V15" s="18"/>
      <c r="W15" s="18"/>
    </row>
    <row r="17" spans="2:21" ht="15.75">
      <c r="B17" s="19" t="s">
        <v>16</v>
      </c>
      <c r="C17" s="14">
        <f>SUM(C10:C14)-C7*5</f>
        <v>-20</v>
      </c>
      <c r="D17" s="14">
        <f aca="true" t="shared" si="0" ref="D17:K17">SUM(D10:D14)-D7*5</f>
        <v>-20</v>
      </c>
      <c r="E17" s="14">
        <f t="shared" si="0"/>
        <v>-15</v>
      </c>
      <c r="F17" s="14">
        <f t="shared" si="0"/>
        <v>-20</v>
      </c>
      <c r="G17" s="14">
        <f t="shared" si="0"/>
        <v>-20</v>
      </c>
      <c r="H17" s="14">
        <f t="shared" si="0"/>
        <v>-25</v>
      </c>
      <c r="I17" s="14">
        <f t="shared" si="0"/>
        <v>-15</v>
      </c>
      <c r="J17" s="14">
        <f t="shared" si="0"/>
        <v>-20</v>
      </c>
      <c r="K17" s="14">
        <f t="shared" si="0"/>
        <v>-20</v>
      </c>
      <c r="M17" s="14">
        <f>SUM(M10:M14)-M7*5</f>
        <v>-20</v>
      </c>
      <c r="N17" s="14">
        <f aca="true" t="shared" si="1" ref="N17:U17">SUM(N10:N14)-N7*5</f>
        <v>-20</v>
      </c>
      <c r="O17" s="14">
        <f t="shared" si="1"/>
        <v>-25</v>
      </c>
      <c r="P17" s="14">
        <f t="shared" si="1"/>
        <v>-15</v>
      </c>
      <c r="Q17" s="14">
        <f t="shared" si="1"/>
        <v>-20</v>
      </c>
      <c r="R17" s="14">
        <f t="shared" si="1"/>
        <v>-20</v>
      </c>
      <c r="S17" s="14">
        <f t="shared" si="1"/>
        <v>-15</v>
      </c>
      <c r="T17" s="14">
        <f t="shared" si="1"/>
        <v>-20</v>
      </c>
      <c r="U17" s="14">
        <f t="shared" si="1"/>
        <v>-25</v>
      </c>
    </row>
    <row r="19" spans="2:3" ht="12.75">
      <c r="B19" t="s">
        <v>17</v>
      </c>
      <c r="C19" s="26">
        <f>(E17+I17+P17+S17)/20</f>
        <v>-3</v>
      </c>
    </row>
    <row r="20" spans="2:3" ht="12.75">
      <c r="B20" t="s">
        <v>18</v>
      </c>
      <c r="C20" s="26">
        <f>(C17+D17+F17+G17+J17+K17+M17+N17+Q17+R17+T17)/55</f>
        <v>-4</v>
      </c>
    </row>
    <row r="21" spans="2:3" ht="12.75">
      <c r="B21" t="s">
        <v>19</v>
      </c>
      <c r="C21" s="26">
        <f>(H17+O17+U17)/15</f>
        <v>-5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3"/>
  <sheetViews>
    <sheetView zoomScalePageLayoutView="0" workbookViewId="0" topLeftCell="A1">
      <selection activeCell="B3" sqref="B3"/>
    </sheetView>
  </sheetViews>
  <sheetFormatPr defaultColWidth="9.00390625" defaultRowHeight="12"/>
  <cols>
    <col min="1" max="16384" width="11.375" style="0" customWidth="1"/>
  </cols>
  <sheetData>
    <row r="1" spans="2:4" ht="12">
      <c r="B1" s="11" t="s">
        <v>42</v>
      </c>
      <c r="C1" s="11"/>
      <c r="D1" s="11"/>
    </row>
    <row r="2" spans="2:4" ht="12">
      <c r="B2" s="11" t="s">
        <v>43</v>
      </c>
      <c r="C2" s="11"/>
      <c r="D2" s="11"/>
    </row>
    <row r="3" spans="1:4" ht="12">
      <c r="A3" s="49" t="str">
        <f>Overall!L24</f>
        <v>BA-Scott Talbert</v>
      </c>
      <c r="B3" s="50">
        <f>Overall!N24</f>
        <v>111</v>
      </c>
      <c r="C3" s="53">
        <v>1</v>
      </c>
      <c r="D3" s="53" t="s">
        <v>40</v>
      </c>
    </row>
    <row r="4" spans="1:4" ht="12">
      <c r="A4" s="49" t="str">
        <f>Overall!L101</f>
        <v>LU-Ethan Alexander</v>
      </c>
      <c r="B4" s="50">
        <f>Overall!N101</f>
        <v>93</v>
      </c>
      <c r="C4" s="54">
        <v>1</v>
      </c>
      <c r="D4" s="54" t="s">
        <v>40</v>
      </c>
    </row>
    <row r="5" spans="1:4" ht="12">
      <c r="A5" s="49" t="str">
        <f>Overall!L66</f>
        <v>ECM-Chase Rauckman</v>
      </c>
      <c r="B5" s="50">
        <f>Overall!N66</f>
        <v>83</v>
      </c>
      <c r="C5" s="51">
        <v>1</v>
      </c>
      <c r="D5" s="51" t="s">
        <v>40</v>
      </c>
    </row>
    <row r="6" spans="1:4" ht="12">
      <c r="A6" s="49" t="str">
        <f>Overall!L55</f>
        <v>CU-Cody Paul</v>
      </c>
      <c r="B6" s="50">
        <f>Overall!N55</f>
        <v>107</v>
      </c>
      <c r="C6" s="51">
        <v>1</v>
      </c>
      <c r="D6" s="51" t="s">
        <v>40</v>
      </c>
    </row>
    <row r="7" spans="1:4" ht="12">
      <c r="A7" s="49" t="str">
        <f>Overall!L157</f>
        <v>UN-Marcus Qualle</v>
      </c>
      <c r="B7" s="50">
        <f>Overall!N157</f>
        <v>101</v>
      </c>
      <c r="C7" s="51">
        <v>1</v>
      </c>
      <c r="D7" s="51" t="s">
        <v>41</v>
      </c>
    </row>
    <row r="8" spans="1:4" ht="12">
      <c r="A8" s="49" t="str">
        <f>Overall!L53</f>
        <v>CU-Logan Armstrong</v>
      </c>
      <c r="B8" s="50">
        <f>Overall!N53</f>
        <v>111</v>
      </c>
      <c r="C8" s="51">
        <v>1</v>
      </c>
      <c r="D8" s="51" t="s">
        <v>41</v>
      </c>
    </row>
    <row r="9" spans="1:4" ht="12">
      <c r="A9" s="49" t="str">
        <f>Overall!L123</f>
        <v>NW-Mike Lindsay</v>
      </c>
      <c r="B9" s="50">
        <f>Overall!N123</f>
        <v>87</v>
      </c>
      <c r="C9" s="51">
        <v>1</v>
      </c>
      <c r="D9" s="51" t="s">
        <v>41</v>
      </c>
    </row>
    <row r="10" spans="1:4" ht="12">
      <c r="A10" s="49" t="str">
        <f>Overall!L63</f>
        <v>DM-Noah Schottenbauer</v>
      </c>
      <c r="B10" s="50">
        <f>Overall!N63</f>
        <v>90</v>
      </c>
      <c r="C10" s="51">
        <v>1</v>
      </c>
      <c r="D10" s="51" t="s">
        <v>41</v>
      </c>
    </row>
    <row r="11" spans="1:4" ht="12">
      <c r="A11" s="49" t="str">
        <f>Overall!L59</f>
        <v>DM-Job Espe</v>
      </c>
      <c r="B11" s="50">
        <f>Overall!N59</f>
        <v>73</v>
      </c>
      <c r="C11" s="51">
        <v>2</v>
      </c>
      <c r="D11" s="51" t="s">
        <v>40</v>
      </c>
    </row>
    <row r="12" spans="1:4" ht="12">
      <c r="A12" s="49" t="str">
        <f>Overall!L54</f>
        <v>CU-Logan Steglich</v>
      </c>
      <c r="B12" s="50">
        <f>Overall!N54</f>
        <v>113</v>
      </c>
      <c r="C12" s="51">
        <v>2</v>
      </c>
      <c r="D12" s="51" t="s">
        <v>40</v>
      </c>
    </row>
    <row r="13" spans="1:4" ht="12">
      <c r="A13" s="49" t="str">
        <f>Overall!L158</f>
        <v>UN-Hunter Robinson</v>
      </c>
      <c r="B13" s="50">
        <f>Overall!N158</f>
        <v>98</v>
      </c>
      <c r="C13" s="51">
        <v>2</v>
      </c>
      <c r="D13" s="51" t="s">
        <v>40</v>
      </c>
    </row>
    <row r="14" spans="1:4" ht="12">
      <c r="A14" s="49" t="str">
        <f>Overall!L67</f>
        <v>ECM-Matt Fladten</v>
      </c>
      <c r="B14" s="50">
        <f>Overall!N67</f>
        <v>88</v>
      </c>
      <c r="C14" s="51">
        <v>2</v>
      </c>
      <c r="D14" s="51" t="s">
        <v>40</v>
      </c>
    </row>
    <row r="15" spans="1:4" ht="12">
      <c r="A15" s="49" t="str">
        <f>Overall!L52</f>
        <v>CU-Erik Jergenson</v>
      </c>
      <c r="B15" s="50">
        <f>Overall!N52</f>
        <v>96</v>
      </c>
      <c r="C15" s="51">
        <v>2</v>
      </c>
      <c r="D15" s="51" t="s">
        <v>41</v>
      </c>
    </row>
    <row r="16" spans="1:4" ht="12">
      <c r="A16" s="49" t="str">
        <f>Overall!L45</f>
        <v>CF-Chase Hoople</v>
      </c>
      <c r="B16" s="50">
        <f>Overall!N45</f>
        <v>82</v>
      </c>
      <c r="C16" s="51">
        <v>2</v>
      </c>
      <c r="D16" s="51" t="s">
        <v>41</v>
      </c>
    </row>
    <row r="17" spans="1:4" ht="12">
      <c r="A17" s="49" t="str">
        <f>Overall!L102</f>
        <v>LU-Austin Rowe</v>
      </c>
      <c r="B17" s="50">
        <f>Overall!N102</f>
        <v>89</v>
      </c>
      <c r="C17" s="51">
        <v>2</v>
      </c>
      <c r="D17" s="51" t="s">
        <v>41</v>
      </c>
    </row>
    <row r="18" spans="1:4" ht="12">
      <c r="A18" s="49" t="str">
        <f>Overall!L60</f>
        <v>DM-Joe Liberty</v>
      </c>
      <c r="B18" s="50">
        <f>Overall!N60</f>
        <v>78</v>
      </c>
      <c r="C18" s="51">
        <v>2</v>
      </c>
      <c r="D18" s="51" t="s">
        <v>41</v>
      </c>
    </row>
    <row r="19" spans="1:4" ht="12">
      <c r="A19" s="49" t="str">
        <f>Overall!L87</f>
        <v>LAD-Matt Hanson</v>
      </c>
      <c r="B19" s="50">
        <f>Overall!N87</f>
        <v>84</v>
      </c>
      <c r="C19" s="51">
        <v>3</v>
      </c>
      <c r="D19" s="51" t="s">
        <v>40</v>
      </c>
    </row>
    <row r="20" spans="1:4" ht="12">
      <c r="A20" s="49" t="str">
        <f>Overall!L61</f>
        <v>DM-Royce Pichetti</v>
      </c>
      <c r="B20" s="50">
        <f>Overall!N61</f>
        <v>84</v>
      </c>
      <c r="C20" s="51">
        <v>3</v>
      </c>
      <c r="D20" s="51" t="s">
        <v>40</v>
      </c>
    </row>
    <row r="21" spans="1:4" ht="12">
      <c r="A21" s="49" t="str">
        <f>Overall!L122</f>
        <v>NW-Kade Bartelt</v>
      </c>
      <c r="B21" s="50">
        <f>Overall!N122</f>
        <v>88</v>
      </c>
      <c r="C21" s="51">
        <v>3</v>
      </c>
      <c r="D21" s="51" t="s">
        <v>40</v>
      </c>
    </row>
    <row r="22" spans="1:4" ht="12">
      <c r="A22" s="49" t="str">
        <f>Overall!L88</f>
        <v>LAD-Riley Seifert</v>
      </c>
      <c r="B22" s="50">
        <f>Overall!N88</f>
        <v>124</v>
      </c>
      <c r="C22" s="51">
        <v>3</v>
      </c>
      <c r="D22" s="51" t="s">
        <v>40</v>
      </c>
    </row>
    <row r="23" spans="1:4" ht="12">
      <c r="A23" s="49" t="str">
        <f>Overall!L46</f>
        <v>CF-Taylor Hakes</v>
      </c>
      <c r="B23" s="50">
        <f>Overall!N46</f>
        <v>85</v>
      </c>
      <c r="C23" s="51">
        <v>4</v>
      </c>
      <c r="D23" s="51" t="s">
        <v>40</v>
      </c>
    </row>
    <row r="24" spans="1:4" ht="12">
      <c r="A24" s="49" t="str">
        <f>Overall!L38</f>
        <v>CW-Isaiah Jensen</v>
      </c>
      <c r="B24" s="50">
        <f>Overall!N38</f>
        <v>94</v>
      </c>
      <c r="C24" s="51">
        <v>4</v>
      </c>
      <c r="D24" s="51" t="s">
        <v>40</v>
      </c>
    </row>
    <row r="25" spans="1:4" ht="12">
      <c r="A25" s="49" t="str">
        <f>Overall!L19</f>
        <v>BW-Austin Buhr</v>
      </c>
      <c r="B25" s="50">
        <f>Overall!N19</f>
        <v>104</v>
      </c>
      <c r="C25" s="51">
        <v>4</v>
      </c>
      <c r="D25" s="51" t="s">
        <v>40</v>
      </c>
    </row>
    <row r="26" spans="1:4" ht="12">
      <c r="A26" s="49" t="str">
        <f>Overall!L17</f>
        <v>BW-John Wilhelm</v>
      </c>
      <c r="B26" s="50">
        <f>Overall!N17</f>
        <v>80</v>
      </c>
      <c r="C26" s="51">
        <v>4</v>
      </c>
      <c r="D26" s="51" t="s">
        <v>40</v>
      </c>
    </row>
    <row r="27" spans="1:4" ht="12">
      <c r="A27" s="49" t="str">
        <f>Overall!L103</f>
        <v>LU-Beau Brenizer</v>
      </c>
      <c r="B27" s="50">
        <f>Overall!N103</f>
        <v>100</v>
      </c>
      <c r="C27" s="51">
        <v>4</v>
      </c>
      <c r="D27" s="51" t="s">
        <v>41</v>
      </c>
    </row>
    <row r="28" spans="1:4" ht="12">
      <c r="A28" s="49" t="str">
        <f>Overall!L80</f>
        <v>HA-Mike McDonald</v>
      </c>
      <c r="B28" s="50">
        <f>Overall!N80</f>
        <v>74</v>
      </c>
      <c r="C28" s="51">
        <v>4</v>
      </c>
      <c r="D28" s="51" t="s">
        <v>41</v>
      </c>
    </row>
    <row r="29" spans="1:4" ht="12">
      <c r="A29" s="49" t="str">
        <f>Overall!L68</f>
        <v>ECM-Will Nordlund</v>
      </c>
      <c r="B29" s="50">
        <f>Overall!N68</f>
        <v>89</v>
      </c>
      <c r="C29" s="51">
        <v>4</v>
      </c>
      <c r="D29" s="51" t="s">
        <v>41</v>
      </c>
    </row>
    <row r="30" spans="1:4" ht="12">
      <c r="A30" s="49" t="str">
        <f>Overall!L105</f>
        <v>LU-Kody Menke</v>
      </c>
      <c r="B30" s="50">
        <f>Overall!N105</f>
        <v>108</v>
      </c>
      <c r="C30" s="51">
        <v>4</v>
      </c>
      <c r="D30" s="51" t="s">
        <v>41</v>
      </c>
    </row>
    <row r="31" spans="1:4" ht="12">
      <c r="A31" s="49" t="str">
        <f>Overall!L108</f>
        <v>ME-Sam Mason</v>
      </c>
      <c r="B31" s="50">
        <f>Overall!N108</f>
        <v>80</v>
      </c>
      <c r="C31" s="51">
        <v>5</v>
      </c>
      <c r="D31" s="51" t="s">
        <v>40</v>
      </c>
    </row>
    <row r="32" spans="1:4" ht="12">
      <c r="A32" s="49" t="str">
        <f>Overall!L56</f>
        <v>CU-Trey Anderson</v>
      </c>
      <c r="B32" s="50">
        <f>Overall!N56</f>
        <v>121</v>
      </c>
      <c r="C32" s="51">
        <v>5</v>
      </c>
      <c r="D32" s="51" t="s">
        <v>40</v>
      </c>
    </row>
    <row r="33" spans="1:4" ht="12">
      <c r="A33" s="49" t="str">
        <f>Overall!L32</f>
        <v>BL-Colin Berseth</v>
      </c>
      <c r="B33" s="50">
        <f>Overall!N32</f>
        <v>82</v>
      </c>
      <c r="C33" s="51">
        <v>5</v>
      </c>
      <c r="D33" s="51" t="s">
        <v>40</v>
      </c>
    </row>
    <row r="34" spans="1:4" ht="12">
      <c r="A34" s="49" t="str">
        <f>Overall!L31</f>
        <v>BL-Noah Price</v>
      </c>
      <c r="B34" s="50">
        <f>Overall!N31</f>
        <v>78</v>
      </c>
      <c r="C34" s="51">
        <v>5</v>
      </c>
      <c r="D34" s="51" t="s">
        <v>40</v>
      </c>
    </row>
    <row r="35" spans="1:4" ht="12">
      <c r="A35" s="49" t="str">
        <f>Overall!L18</f>
        <v>BW-Jason Aune</v>
      </c>
      <c r="B35" s="50">
        <f>Overall!N18</f>
        <v>81</v>
      </c>
      <c r="C35" s="51">
        <v>6</v>
      </c>
      <c r="D35" s="51" t="s">
        <v>40</v>
      </c>
    </row>
    <row r="36" spans="1:4" ht="12">
      <c r="A36" s="49" t="str">
        <f>Overall!L104</f>
        <v>LU-Brandt Rowe</v>
      </c>
      <c r="B36" s="50">
        <f>Overall!N104</f>
        <v>95</v>
      </c>
      <c r="C36" s="51">
        <v>6</v>
      </c>
      <c r="D36" s="51" t="s">
        <v>40</v>
      </c>
    </row>
    <row r="37" spans="1:4" ht="12">
      <c r="A37" s="49" t="str">
        <f>Overall!L94</f>
        <v>BL-Devin Kunsman (5LAD)</v>
      </c>
      <c r="B37" s="50">
        <f>Overall!N94</f>
        <v>119</v>
      </c>
      <c r="C37" s="51">
        <v>6</v>
      </c>
      <c r="D37" s="51" t="s">
        <v>40</v>
      </c>
    </row>
    <row r="38" spans="1:4" ht="12">
      <c r="A38" s="49">
        <f>Overall!L96</f>
        <v>0</v>
      </c>
      <c r="B38" s="50" t="str">
        <f>Overall!N96</f>
        <v> </v>
      </c>
      <c r="C38" s="51">
        <v>6</v>
      </c>
      <c r="D38" s="51" t="s">
        <v>40</v>
      </c>
    </row>
    <row r="39" spans="1:4" ht="12">
      <c r="A39" s="49" t="str">
        <f>Overall!L73</f>
        <v>ECN-Matt Tolan</v>
      </c>
      <c r="B39" s="50">
        <f>Overall!N73</f>
        <v>70</v>
      </c>
      <c r="C39" s="51">
        <v>6</v>
      </c>
      <c r="D39" s="51" t="s">
        <v>41</v>
      </c>
    </row>
    <row r="40" spans="1:4" ht="12">
      <c r="A40" s="49" t="str">
        <f>Overall!L69</f>
        <v>ECM-Billy Peterson</v>
      </c>
      <c r="B40" s="50">
        <f>Overall!N69</f>
        <v>84</v>
      </c>
      <c r="C40" s="51">
        <v>6</v>
      </c>
      <c r="D40" s="51" t="s">
        <v>41</v>
      </c>
    </row>
    <row r="41" spans="1:4" ht="12">
      <c r="A41" s="49" t="str">
        <f>Overall!L48</f>
        <v>CF-Eric Ottevaere</v>
      </c>
      <c r="B41" s="50">
        <f>Overall!N48</f>
        <v>90</v>
      </c>
      <c r="C41" s="51">
        <v>6</v>
      </c>
      <c r="D41" s="51" t="s">
        <v>41</v>
      </c>
    </row>
    <row r="42" spans="1:4" ht="12">
      <c r="A42" s="49" t="str">
        <f>Overall!L90</f>
        <v>LAD-Hans Schultz</v>
      </c>
      <c r="B42" s="50">
        <f>Overall!N90</f>
        <v>122</v>
      </c>
      <c r="C42" s="51">
        <v>6</v>
      </c>
      <c r="D42" s="51" t="s">
        <v>41</v>
      </c>
    </row>
    <row r="43" spans="1:4" ht="12">
      <c r="A43" s="49" t="str">
        <f>Overall!L75</f>
        <v>ECN-John Haselwander</v>
      </c>
      <c r="B43" s="50">
        <f>Overall!N75</f>
        <v>81</v>
      </c>
      <c r="C43" s="51">
        <v>7</v>
      </c>
      <c r="D43" s="51" t="s">
        <v>40</v>
      </c>
    </row>
    <row r="44" spans="1:4" ht="12">
      <c r="A44" s="49" t="str">
        <f>Overall!L161</f>
        <v>UN-Gaven Ouellette</v>
      </c>
      <c r="B44" s="50">
        <f>Overall!N161</f>
        <v>108</v>
      </c>
      <c r="C44" s="51">
        <v>7</v>
      </c>
      <c r="D44" s="51" t="s">
        <v>40</v>
      </c>
    </row>
    <row r="45" spans="1:4" ht="12">
      <c r="A45" s="49" t="str">
        <f>Overall!L70</f>
        <v>ECM-Zach Bernhardt</v>
      </c>
      <c r="B45" s="50">
        <f>Overall!N70</f>
        <v>84</v>
      </c>
      <c r="C45" s="51">
        <v>7</v>
      </c>
      <c r="D45" s="51" t="s">
        <v>40</v>
      </c>
    </row>
    <row r="46" spans="1:4" ht="12">
      <c r="A46" s="49" t="str">
        <f>Overall!L159</f>
        <v>UN-Aaron Nyberg</v>
      </c>
      <c r="B46" s="50">
        <f>Overall!N159</f>
        <v>97</v>
      </c>
      <c r="C46" s="51">
        <v>7</v>
      </c>
      <c r="D46" s="51" t="s">
        <v>40</v>
      </c>
    </row>
    <row r="47" spans="1:4" ht="12">
      <c r="A47" s="49" t="str">
        <f>Overall!L115</f>
        <v>NR-Thomas McKinney</v>
      </c>
      <c r="B47" s="50">
        <f>Overall!N115</f>
        <v>79</v>
      </c>
      <c r="C47" s="51">
        <v>7</v>
      </c>
      <c r="D47" s="51" t="s">
        <v>41</v>
      </c>
    </row>
    <row r="48" spans="1:4" ht="12">
      <c r="A48" s="49" t="str">
        <f>Overall!L47</f>
        <v>CF-Alex Nelson</v>
      </c>
      <c r="B48" s="50">
        <f>Overall!N47</f>
        <v>90</v>
      </c>
      <c r="C48" s="51">
        <v>7</v>
      </c>
      <c r="D48" s="51" t="s">
        <v>41</v>
      </c>
    </row>
    <row r="49" spans="1:4" ht="12">
      <c r="A49" s="49" t="str">
        <f>Overall!L143</f>
        <v>SP-Blake Larson</v>
      </c>
      <c r="B49" s="50">
        <f>Overall!N143</f>
        <v>94</v>
      </c>
      <c r="C49" s="51">
        <v>7</v>
      </c>
      <c r="D49" s="51" t="s">
        <v>41</v>
      </c>
    </row>
    <row r="50" spans="1:4" ht="12">
      <c r="A50" s="49" t="str">
        <f>Overall!L117</f>
        <v>NR-Brady Maus</v>
      </c>
      <c r="B50" s="50">
        <f>Overall!N117</f>
        <v>86</v>
      </c>
      <c r="C50" s="51">
        <v>7</v>
      </c>
      <c r="D50" s="51" t="s">
        <v>41</v>
      </c>
    </row>
    <row r="51" spans="1:4" ht="12">
      <c r="A51" s="49" t="str">
        <f>Overall!L110</f>
        <v>ME-Nolan Smith</v>
      </c>
      <c r="B51" s="50">
        <f>Overall!N110</f>
        <v>89</v>
      </c>
      <c r="C51" s="51">
        <v>8</v>
      </c>
      <c r="D51" s="51" t="s">
        <v>40</v>
      </c>
    </row>
    <row r="52" spans="1:4" ht="12">
      <c r="A52" s="49" t="str">
        <f>Overall!L4</f>
        <v>AM-Ethan Panek</v>
      </c>
      <c r="B52" s="50">
        <f>Overall!N4</f>
        <v>88</v>
      </c>
      <c r="C52" s="51">
        <v>8</v>
      </c>
      <c r="D52" s="51" t="s">
        <v>40</v>
      </c>
    </row>
    <row r="53" spans="1:4" ht="12">
      <c r="A53" s="49" t="str">
        <f>Overall!L119</f>
        <v>NR-Zach Swiggum</v>
      </c>
      <c r="B53" s="50">
        <f>Overall!N119</f>
        <v>86</v>
      </c>
      <c r="C53" s="51">
        <v>8</v>
      </c>
      <c r="D53" s="51" t="s">
        <v>40</v>
      </c>
    </row>
    <row r="54" spans="1:4" ht="12">
      <c r="A54" s="49" t="str">
        <f>Overall!L82</f>
        <v>HA-Simon Terry</v>
      </c>
      <c r="B54" s="50">
        <f>Overall!N82</f>
        <v>81</v>
      </c>
      <c r="C54" s="51">
        <v>8</v>
      </c>
      <c r="D54" s="51" t="s">
        <v>40</v>
      </c>
    </row>
    <row r="55" spans="1:4" ht="12">
      <c r="A55" s="49" t="str">
        <f>Overall!L34</f>
        <v>BL-Aaron Price</v>
      </c>
      <c r="B55" s="50">
        <f>Overall!N34</f>
        <v>82</v>
      </c>
      <c r="C55" s="51">
        <v>8</v>
      </c>
      <c r="D55" s="51" t="s">
        <v>41</v>
      </c>
    </row>
    <row r="56" spans="1:4" ht="12">
      <c r="A56" s="49" t="str">
        <f>Overall!L3</f>
        <v>AM-Thomas Christensen</v>
      </c>
      <c r="B56" s="50">
        <f>Overall!N3</f>
        <v>79</v>
      </c>
      <c r="C56" s="51">
        <v>8</v>
      </c>
      <c r="D56" s="51" t="s">
        <v>41</v>
      </c>
    </row>
    <row r="57" spans="1:4" ht="12">
      <c r="A57" s="49" t="str">
        <f>Overall!L21</f>
        <v>BW-Trey Rasmuson</v>
      </c>
      <c r="B57" s="50">
        <f>Overall!N21</f>
        <v>96</v>
      </c>
      <c r="C57" s="51">
        <v>8</v>
      </c>
      <c r="D57" s="51" t="s">
        <v>41</v>
      </c>
    </row>
    <row r="58" spans="1:4" ht="12">
      <c r="A58" s="49" t="str">
        <f>Overall!L152</f>
        <v>SU-Ethan Buhr</v>
      </c>
      <c r="B58" s="50">
        <f>Overall!N152</f>
        <v>88</v>
      </c>
      <c r="C58" s="51">
        <v>8</v>
      </c>
      <c r="D58" s="51" t="s">
        <v>41</v>
      </c>
    </row>
    <row r="59" spans="1:4" ht="12">
      <c r="A59" s="49" t="str">
        <f>Overall!L144</f>
        <v>SP-Dawson Patrick</v>
      </c>
      <c r="B59" s="50">
        <f>Overall!N144</f>
        <v>90</v>
      </c>
      <c r="C59" s="51">
        <v>9</v>
      </c>
      <c r="D59" s="51" t="s">
        <v>40</v>
      </c>
    </row>
    <row r="60" spans="1:4" ht="12">
      <c r="A60" s="49" t="str">
        <f>Overall!L111</f>
        <v>ME-Noah Sobota</v>
      </c>
      <c r="B60" s="50">
        <f>Overall!N111</f>
        <v>83</v>
      </c>
      <c r="C60" s="51">
        <v>9</v>
      </c>
      <c r="D60" s="51" t="s">
        <v>40</v>
      </c>
    </row>
    <row r="61" spans="1:4" ht="12">
      <c r="A61" s="49" t="str">
        <f>Overall!L89</f>
        <v>LAD-Kalvin Vacho/Ben Hanson</v>
      </c>
      <c r="B61" s="50">
        <f>Overall!N89</f>
        <v>106</v>
      </c>
      <c r="C61" s="51">
        <v>9</v>
      </c>
      <c r="D61" s="51" t="s">
        <v>40</v>
      </c>
    </row>
    <row r="62" spans="1:4" ht="12">
      <c r="A62" s="49" t="str">
        <f>Overall!L76</f>
        <v>ECN-Tyler Reiland</v>
      </c>
      <c r="B62" s="50">
        <f>Overall!N76</f>
        <v>85</v>
      </c>
      <c r="C62" s="51">
        <v>9</v>
      </c>
      <c r="D62" s="51" t="s">
        <v>40</v>
      </c>
    </row>
    <row r="63" spans="1:4" ht="12">
      <c r="A63" s="49" t="str">
        <f>Overall!L14</f>
        <v>AS-Brandon Hudson</v>
      </c>
      <c r="B63" s="50">
        <f>Overall!N14</f>
        <v>107</v>
      </c>
      <c r="C63" s="51">
        <v>10</v>
      </c>
      <c r="D63" s="51" t="s">
        <v>40</v>
      </c>
    </row>
    <row r="64" spans="1:4" ht="12">
      <c r="A64" s="49" t="str">
        <f>Overall!L151</f>
        <v>SU-Kiefer Eales/Scott Archambeau</v>
      </c>
      <c r="B64" s="50">
        <f>Overall!N151</f>
        <v>89</v>
      </c>
      <c r="C64" s="51">
        <v>10</v>
      </c>
      <c r="D64" s="51" t="s">
        <v>40</v>
      </c>
    </row>
    <row r="65" spans="1:4" ht="12">
      <c r="A65" s="49" t="str">
        <f>Overall!L109</f>
        <v>ME-Marcus Thatcher</v>
      </c>
      <c r="B65" s="50">
        <f>Overall!N109</f>
        <v>85</v>
      </c>
      <c r="C65" s="51">
        <v>10</v>
      </c>
      <c r="D65" s="51" t="s">
        <v>40</v>
      </c>
    </row>
    <row r="66" spans="1:4" ht="12">
      <c r="A66" s="49" t="str">
        <f>Overall!L146</f>
        <v>SP-Nick Posso</v>
      </c>
      <c r="B66" s="50">
        <f>Overall!N146</f>
        <v>109</v>
      </c>
      <c r="C66" s="51">
        <v>10</v>
      </c>
      <c r="D66" s="51" t="s">
        <v>40</v>
      </c>
    </row>
    <row r="67" spans="1:4" ht="12">
      <c r="A67" s="49" t="str">
        <f>Overall!L140</f>
        <v>RL-Steve Scheurer</v>
      </c>
      <c r="B67" s="50">
        <f>Overall!N140</f>
        <v>105</v>
      </c>
      <c r="C67" s="51">
        <v>10</v>
      </c>
      <c r="D67" s="51" t="s">
        <v>41</v>
      </c>
    </row>
    <row r="68" spans="1:4" ht="12">
      <c r="A68" s="49" t="str">
        <f>Overall!L116</f>
        <v>NR-Max Wisemiller</v>
      </c>
      <c r="B68" s="50">
        <f>Overall!N116</f>
        <v>81</v>
      </c>
      <c r="C68" s="51">
        <v>10</v>
      </c>
      <c r="D68" s="51" t="s">
        <v>41</v>
      </c>
    </row>
    <row r="69" spans="1:4" ht="12">
      <c r="A69" s="49" t="str">
        <f>Overall!L33</f>
        <v>BL-Andrew Zimmer</v>
      </c>
      <c r="B69" s="50">
        <f>Overall!N33</f>
        <v>87</v>
      </c>
      <c r="C69" s="51">
        <v>10</v>
      </c>
      <c r="D69" s="51" t="s">
        <v>41</v>
      </c>
    </row>
    <row r="70" spans="1:4" ht="12">
      <c r="A70" s="49" t="str">
        <f>Overall!L150</f>
        <v>SU-Taylor Burger</v>
      </c>
      <c r="B70" s="50">
        <f>Overall!N150</f>
        <v>80</v>
      </c>
      <c r="C70" s="51">
        <v>10</v>
      </c>
      <c r="D70" s="51" t="s">
        <v>41</v>
      </c>
    </row>
    <row r="71" spans="1:4" ht="12">
      <c r="A71" s="49" t="str">
        <f>Overall!L49</f>
        <v>CF-Bryce Elkin</v>
      </c>
      <c r="B71" s="50">
        <f>Overall!N49</f>
        <v>92</v>
      </c>
      <c r="C71" s="51">
        <v>11</v>
      </c>
      <c r="D71" s="51" t="s">
        <v>40</v>
      </c>
    </row>
    <row r="72" spans="1:4" ht="12">
      <c r="A72" s="49" t="e">
        <f>Overall!#REF!</f>
        <v>#REF!</v>
      </c>
      <c r="B72" s="50" t="e">
        <f>Overall!#REF!</f>
        <v>#REF!</v>
      </c>
      <c r="C72" s="51">
        <v>11</v>
      </c>
      <c r="D72" s="51" t="s">
        <v>40</v>
      </c>
    </row>
    <row r="73" spans="1:4" ht="12">
      <c r="A73" s="49" t="str">
        <f>Overall!L147</f>
        <v>SP-Colin Gardner</v>
      </c>
      <c r="B73" s="50">
        <f>Overall!N147</f>
        <v>107</v>
      </c>
      <c r="C73" s="51">
        <v>11</v>
      </c>
      <c r="D73" s="51" t="s">
        <v>40</v>
      </c>
    </row>
    <row r="74" spans="1:4" ht="12">
      <c r="A74" s="49" t="str">
        <f>Overall!L136</f>
        <v>RL-Ben Resnick</v>
      </c>
      <c r="B74" s="50">
        <f>Overall!N136</f>
        <v>74</v>
      </c>
      <c r="C74" s="51">
        <v>11</v>
      </c>
      <c r="D74" s="51" t="s">
        <v>40</v>
      </c>
    </row>
    <row r="75" spans="1:4" ht="12">
      <c r="A75" s="49">
        <f>Overall!L98</f>
        <v>0</v>
      </c>
      <c r="B75" s="50" t="str">
        <f>Overall!N98</f>
        <v> </v>
      </c>
      <c r="C75" s="51">
        <v>12</v>
      </c>
      <c r="D75" s="51" t="s">
        <v>40</v>
      </c>
    </row>
    <row r="76" spans="1:4" ht="12">
      <c r="A76" s="49" t="str">
        <f>Overall!L95</f>
        <v>BL-Josh Zeman (5HAY)</v>
      </c>
      <c r="B76" s="50">
        <f>Overall!N95</f>
        <v>91</v>
      </c>
      <c r="C76" s="51">
        <v>12</v>
      </c>
      <c r="D76" s="51" t="s">
        <v>40</v>
      </c>
    </row>
    <row r="77" spans="1:4" ht="12">
      <c r="A77" s="49" t="str">
        <f>Overall!L77</f>
        <v>ECN-Max Derleth</v>
      </c>
      <c r="B77" s="50">
        <f>Overall!N77</f>
        <v>92</v>
      </c>
      <c r="C77" s="51">
        <v>12</v>
      </c>
      <c r="D77" s="51" t="s">
        <v>40</v>
      </c>
    </row>
    <row r="78" spans="1:4" ht="12">
      <c r="A78" s="49" t="e">
        <f>Overall!#REF!</f>
        <v>#REF!</v>
      </c>
      <c r="B78" s="50" t="e">
        <f>Overall!#REF!</f>
        <v>#REF!</v>
      </c>
      <c r="C78" s="51">
        <v>12</v>
      </c>
      <c r="D78" s="51" t="s">
        <v>40</v>
      </c>
    </row>
    <row r="79" spans="1:4" ht="12">
      <c r="A79" s="49" t="str">
        <f>Overall!L160</f>
        <v>UN-Mitchell Morse</v>
      </c>
      <c r="B79" s="50">
        <f>Overall!N160</f>
        <v>109</v>
      </c>
      <c r="C79" s="51">
        <v>13</v>
      </c>
      <c r="D79" s="51" t="s">
        <v>40</v>
      </c>
    </row>
    <row r="80" spans="1:4" ht="12">
      <c r="A80" s="49" t="str">
        <f>Overall!L139</f>
        <v>RL-Blake Zadra</v>
      </c>
      <c r="B80" s="50">
        <f>Overall!N139</f>
        <v>87</v>
      </c>
      <c r="C80" s="51">
        <v>13</v>
      </c>
      <c r="D80" s="51" t="s">
        <v>40</v>
      </c>
    </row>
    <row r="81" spans="1:4" ht="12">
      <c r="A81" s="49" t="str">
        <f>Overall!L81</f>
        <v>HA-Max Disher</v>
      </c>
      <c r="B81" s="50">
        <f>Overall!N81</f>
        <v>77</v>
      </c>
      <c r="C81" s="51">
        <v>13</v>
      </c>
      <c r="D81" s="51" t="s">
        <v>40</v>
      </c>
    </row>
    <row r="82" spans="1:4" ht="12">
      <c r="A82" s="49" t="e">
        <f>Overall!#REF!</f>
        <v>#REF!</v>
      </c>
      <c r="B82" s="50" t="e">
        <f>Overall!#REF!</f>
        <v>#REF!</v>
      </c>
      <c r="C82" s="51">
        <v>13</v>
      </c>
      <c r="D82" s="51" t="s">
        <v>40</v>
      </c>
    </row>
    <row r="83" spans="1:4" ht="12">
      <c r="A83" s="49" t="str">
        <f>Overall!L118</f>
        <v>NR-Nick Schlicht</v>
      </c>
      <c r="B83" s="50">
        <f>Overall!N118</f>
        <v>87</v>
      </c>
      <c r="C83" s="51">
        <v>14</v>
      </c>
      <c r="D83" s="51" t="s">
        <v>40</v>
      </c>
    </row>
    <row r="84" spans="1:4" ht="12">
      <c r="A84" s="49" t="str">
        <f>Overall!L112</f>
        <v>ME-Rob Bundy</v>
      </c>
      <c r="B84" s="50">
        <f>Overall!N112</f>
        <v>107</v>
      </c>
      <c r="C84" s="51">
        <v>14</v>
      </c>
      <c r="D84" s="51" t="s">
        <v>40</v>
      </c>
    </row>
    <row r="85" spans="1:4" ht="12">
      <c r="A85" s="49" t="str">
        <f>Overall!L74</f>
        <v>ECN-Logan Comte</v>
      </c>
      <c r="B85" s="50">
        <f>Overall!N74</f>
        <v>77</v>
      </c>
      <c r="C85" s="51">
        <v>14</v>
      </c>
      <c r="D85" s="51" t="s">
        <v>40</v>
      </c>
    </row>
    <row r="86" spans="1:4" ht="12">
      <c r="A86" s="49" t="str">
        <f>Overall!L41</f>
        <v>CW-Alex Timm</v>
      </c>
      <c r="B86" s="50">
        <f>Overall!N41</f>
        <v>111</v>
      </c>
      <c r="C86" s="51">
        <v>14</v>
      </c>
      <c r="D86" s="51" t="s">
        <v>40</v>
      </c>
    </row>
    <row r="87" spans="1:4" ht="12">
      <c r="A87" s="49" t="str">
        <f>Overall!L145</f>
        <v>SP-Levi Neubich</v>
      </c>
      <c r="B87" s="50">
        <f>Overall!N145</f>
        <v>97</v>
      </c>
      <c r="C87" s="51">
        <v>14</v>
      </c>
      <c r="D87" s="51" t="s">
        <v>41</v>
      </c>
    </row>
    <row r="88" spans="1:4" ht="12">
      <c r="A88" s="49" t="str">
        <f>Overall!L125</f>
        <v>NW-Trevor Priem</v>
      </c>
      <c r="B88" s="50">
        <f>Overall!N125</f>
        <v>99</v>
      </c>
      <c r="C88" s="51">
        <v>14</v>
      </c>
      <c r="D88" s="51" t="s">
        <v>41</v>
      </c>
    </row>
    <row r="89" spans="1:4" ht="12">
      <c r="A89" s="49" t="str">
        <f>Overall!L40</f>
        <v>CW-Jeremia Chuchwar</v>
      </c>
      <c r="B89" s="50">
        <f>Overall!N40</f>
        <v>110</v>
      </c>
      <c r="C89" s="51">
        <v>14</v>
      </c>
      <c r="D89" s="51" t="s">
        <v>41</v>
      </c>
    </row>
    <row r="90" spans="1:4" ht="12">
      <c r="A90" s="49" t="str">
        <f>Overall!L39</f>
        <v>CW-Noah Holmbeck</v>
      </c>
      <c r="B90" s="50">
        <f>Overall!N39</f>
        <v>103</v>
      </c>
      <c r="C90" s="51">
        <v>14</v>
      </c>
      <c r="D90" s="51" t="s">
        <v>41</v>
      </c>
    </row>
    <row r="91" spans="1:4" ht="12">
      <c r="A91" s="49" t="e">
        <f>Overall!#REF!</f>
        <v>#REF!</v>
      </c>
      <c r="B91" s="50" t="e">
        <f>Overall!#REF!</f>
        <v>#REF!</v>
      </c>
      <c r="C91" s="51"/>
      <c r="D91" s="51"/>
    </row>
    <row r="92" spans="1:4" ht="12">
      <c r="A92" s="49" t="str">
        <f>Overall!L42</f>
        <v>CW-Brad Zimmerman</v>
      </c>
      <c r="B92" s="50">
        <f>Overall!N42</f>
        <v>117</v>
      </c>
      <c r="C92" s="51">
        <v>15</v>
      </c>
      <c r="D92" s="51" t="s">
        <v>40</v>
      </c>
    </row>
    <row r="93" spans="1:4" ht="12">
      <c r="A93" s="49" t="str">
        <f>Overall!L154</f>
        <v>SU-Dayton Podvin/Ian Johnson</v>
      </c>
      <c r="B93" s="50">
        <f>Overall!N154</f>
        <v>89</v>
      </c>
      <c r="C93" s="51">
        <v>15</v>
      </c>
      <c r="D93" s="51" t="s">
        <v>40</v>
      </c>
    </row>
    <row r="94" spans="1:4" ht="12">
      <c r="A94" s="49" t="str">
        <f>Overall!L137</f>
        <v>RL-Ryan Pelle/Colin Johnson</v>
      </c>
      <c r="B94" s="50">
        <f>Overall!N137</f>
        <v>93</v>
      </c>
      <c r="C94" s="51">
        <v>15</v>
      </c>
      <c r="D94" s="51" t="s">
        <v>40</v>
      </c>
    </row>
    <row r="95" spans="1:4" ht="12">
      <c r="A95" s="49" t="str">
        <f>Overall!L126</f>
        <v>NW-Brett Botten</v>
      </c>
      <c r="B95" s="50">
        <f>Overall!N126</f>
        <v>103</v>
      </c>
      <c r="C95" s="51">
        <v>15</v>
      </c>
      <c r="D95" s="51" t="s">
        <v>40</v>
      </c>
    </row>
    <row r="96" spans="1:4" ht="12">
      <c r="A96" s="49">
        <f>Overall!L97</f>
        <v>0</v>
      </c>
      <c r="B96" s="50" t="str">
        <f>Overall!N97</f>
        <v> </v>
      </c>
      <c r="C96" s="51">
        <v>16</v>
      </c>
      <c r="D96" s="51" t="s">
        <v>40</v>
      </c>
    </row>
    <row r="97" spans="1:4" ht="12">
      <c r="A97" s="49" t="str">
        <f>Overall!L5</f>
        <v>AM-David Olson</v>
      </c>
      <c r="B97" s="50">
        <f>Overall!N5</f>
        <v>84</v>
      </c>
      <c r="C97" s="51">
        <v>16</v>
      </c>
      <c r="D97" s="51" t="s">
        <v>40</v>
      </c>
    </row>
    <row r="98" spans="1:4" ht="12">
      <c r="A98" s="49">
        <f>Overall!L91</f>
        <v>0</v>
      </c>
      <c r="B98" s="50" t="str">
        <f>Overall!N91</f>
        <v> </v>
      </c>
      <c r="C98" s="51">
        <v>16</v>
      </c>
      <c r="D98" s="51" t="s">
        <v>40</v>
      </c>
    </row>
    <row r="99" spans="1:4" ht="12">
      <c r="A99" s="49" t="str">
        <f>Overall!L10</f>
        <v>AS-Gavin Douglas</v>
      </c>
      <c r="B99" s="50">
        <f>Overall!N10</f>
        <v>81</v>
      </c>
      <c r="C99" s="51">
        <v>16</v>
      </c>
      <c r="D99" s="51" t="s">
        <v>40</v>
      </c>
    </row>
    <row r="100" spans="1:4" ht="12">
      <c r="A100" s="49" t="str">
        <f>Overall!L6</f>
        <v>AM-James Lindquist</v>
      </c>
      <c r="B100" s="50">
        <f>Overall!N6</f>
        <v>91</v>
      </c>
      <c r="C100" s="51">
        <v>17</v>
      </c>
      <c r="D100" s="51" t="s">
        <v>40</v>
      </c>
    </row>
    <row r="101" spans="1:4" ht="12">
      <c r="A101" s="49" t="str">
        <f>Overall!L7</f>
        <v>AM-Parker Griffin</v>
      </c>
      <c r="B101" s="50">
        <f>Overall!N7</f>
        <v>91</v>
      </c>
      <c r="C101" s="51">
        <v>17</v>
      </c>
      <c r="D101" s="51" t="s">
        <v>40</v>
      </c>
    </row>
    <row r="102" spans="1:4" ht="12">
      <c r="A102" s="49" t="str">
        <f>Overall!L20</f>
        <v>BW-Noah Lindus</v>
      </c>
      <c r="B102" s="50">
        <f>Overall!N20</f>
        <v>100</v>
      </c>
      <c r="C102" s="51">
        <v>17</v>
      </c>
      <c r="D102" s="51" t="s">
        <v>40</v>
      </c>
    </row>
    <row r="103" spans="1:4" ht="12">
      <c r="A103" s="49" t="str">
        <f>Overall!L25</f>
        <v>BA-Jordan Nevin</v>
      </c>
      <c r="B103" s="50">
        <f>Overall!N25</f>
        <v>96</v>
      </c>
      <c r="C103" s="51">
        <v>17</v>
      </c>
      <c r="D103" s="51" t="s">
        <v>40</v>
      </c>
    </row>
    <row r="104" spans="1:4" ht="12">
      <c r="A104" s="49" t="str">
        <f>Overall!L153</f>
        <v>SU-Cayden Laurvick/Joey Eliason</v>
      </c>
      <c r="B104" s="50">
        <f>Overall!N153</f>
        <v>90</v>
      </c>
      <c r="C104" s="51">
        <v>17</v>
      </c>
      <c r="D104" s="51" t="s">
        <v>41</v>
      </c>
    </row>
    <row r="105" spans="1:4" ht="12">
      <c r="A105" s="49" t="str">
        <f>Overall!L138</f>
        <v>RL-Austin Ellis/Tayler Forsberg</v>
      </c>
      <c r="B105" s="50">
        <f>Overall!N138</f>
        <v>93</v>
      </c>
      <c r="C105" s="51">
        <v>17</v>
      </c>
      <c r="D105" s="51" t="s">
        <v>41</v>
      </c>
    </row>
    <row r="106" spans="1:4" ht="12">
      <c r="A106" s="49" t="str">
        <f>Overall!L84</f>
        <v>HA-Jack Hansen</v>
      </c>
      <c r="B106" s="50">
        <f>Overall!N84</f>
        <v>89</v>
      </c>
      <c r="C106" s="51">
        <v>17</v>
      </c>
      <c r="D106" s="51" t="s">
        <v>41</v>
      </c>
    </row>
    <row r="107" spans="1:4" ht="12">
      <c r="A107" s="49" t="str">
        <f>Overall!L12</f>
        <v>AS-Terell Bolz</v>
      </c>
      <c r="B107" s="50">
        <f>Overall!N12</f>
        <v>89</v>
      </c>
      <c r="C107" s="51">
        <v>17</v>
      </c>
      <c r="D107" s="51" t="s">
        <v>41</v>
      </c>
    </row>
    <row r="108" spans="1:4" ht="12">
      <c r="A108" s="49" t="str">
        <f>Overall!L13</f>
        <v>AS-Scott Gregor</v>
      </c>
      <c r="B108" s="50">
        <f>Overall!N13</f>
        <v>92</v>
      </c>
      <c r="C108" s="51">
        <v>18</v>
      </c>
      <c r="D108" s="51" t="s">
        <v>40</v>
      </c>
    </row>
    <row r="109" spans="1:4" ht="12">
      <c r="A109" s="49" t="str">
        <f>Overall!L11</f>
        <v>AS-Jordyn Grande</v>
      </c>
      <c r="B109" s="50">
        <f>Overall!N11</f>
        <v>84</v>
      </c>
      <c r="C109" s="51">
        <v>18</v>
      </c>
      <c r="D109" s="51" t="s">
        <v>40</v>
      </c>
    </row>
    <row r="110" spans="1:4" ht="12">
      <c r="A110" s="49" t="str">
        <f>Overall!L83</f>
        <v>HA-Eli Robbins</v>
      </c>
      <c r="B110" s="50">
        <f>Overall!N83</f>
        <v>73</v>
      </c>
      <c r="C110" s="51">
        <v>18</v>
      </c>
      <c r="D110" s="51" t="s">
        <v>40</v>
      </c>
    </row>
    <row r="111" spans="1:4" ht="12">
      <c r="A111" s="49" t="str">
        <f>Overall!L27</f>
        <v>BA-Mitchell Fornell</v>
      </c>
      <c r="B111" s="50">
        <f>Overall!N27</f>
        <v>105</v>
      </c>
      <c r="C111" s="51">
        <v>18</v>
      </c>
      <c r="D111" s="51" t="s">
        <v>41</v>
      </c>
    </row>
    <row r="112" spans="1:4" ht="12">
      <c r="A112" s="49" t="str">
        <f>Overall!L26</f>
        <v>BA-Bryce Skinner</v>
      </c>
      <c r="B112" s="50">
        <f>Overall!N26</f>
        <v>117</v>
      </c>
      <c r="C112" s="51">
        <v>18</v>
      </c>
      <c r="D112" s="51" t="s">
        <v>41</v>
      </c>
    </row>
    <row r="113" spans="1:4" ht="12">
      <c r="A113" s="49" t="s">
        <v>47</v>
      </c>
      <c r="B113" s="50" t="s">
        <v>51</v>
      </c>
      <c r="C113" s="51">
        <v>18</v>
      </c>
      <c r="D113" s="51" t="s">
        <v>41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5"/>
  <sheetViews>
    <sheetView zoomScalePageLayoutView="0" workbookViewId="0" topLeftCell="A1">
      <selection activeCell="E58" sqref="E58"/>
    </sheetView>
  </sheetViews>
  <sheetFormatPr defaultColWidth="9.00390625" defaultRowHeight="12"/>
  <cols>
    <col min="1" max="1" width="26.875" style="0" bestFit="1" customWidth="1"/>
    <col min="2" max="16384" width="11.375" style="0" customWidth="1"/>
  </cols>
  <sheetData>
    <row r="1" spans="2:4" ht="12">
      <c r="B1" s="11"/>
      <c r="C1" s="11"/>
      <c r="D1" s="11"/>
    </row>
    <row r="2" spans="2:4" ht="12">
      <c r="B2" s="11"/>
      <c r="C2" s="11"/>
      <c r="D2" s="11"/>
    </row>
    <row r="3" spans="2:4" ht="12">
      <c r="B3" s="11"/>
      <c r="C3" s="11"/>
      <c r="D3" s="11"/>
    </row>
    <row r="4" spans="2:4" ht="12">
      <c r="B4" s="11"/>
      <c r="C4" s="11"/>
      <c r="D4" s="11"/>
    </row>
    <row r="5" spans="2:4" ht="12">
      <c r="B5" s="11"/>
      <c r="C5" s="11"/>
      <c r="D5" s="11"/>
    </row>
    <row r="6" spans="2:4" ht="12">
      <c r="B6" s="11"/>
      <c r="C6" s="11"/>
      <c r="D6" s="11"/>
    </row>
    <row r="7" spans="2:4" ht="12">
      <c r="B7" s="11"/>
      <c r="C7" s="11"/>
      <c r="D7" s="11"/>
    </row>
    <row r="8" spans="2:4" ht="12">
      <c r="B8" s="11" t="s">
        <v>42</v>
      </c>
      <c r="C8" s="11"/>
      <c r="D8" s="11"/>
    </row>
    <row r="9" spans="2:4" ht="12">
      <c r="B9" s="11" t="s">
        <v>43</v>
      </c>
      <c r="C9" s="11"/>
      <c r="D9" s="11"/>
    </row>
    <row r="10" spans="1:4" ht="12">
      <c r="A10" t="s">
        <v>68</v>
      </c>
      <c r="B10" s="11">
        <v>70</v>
      </c>
      <c r="C10" s="53">
        <v>1</v>
      </c>
      <c r="D10" s="53" t="s">
        <v>40</v>
      </c>
    </row>
    <row r="11" spans="1:4" ht="12">
      <c r="A11" t="s">
        <v>140</v>
      </c>
      <c r="B11" s="11">
        <v>73</v>
      </c>
      <c r="C11" s="53">
        <v>1</v>
      </c>
      <c r="D11" s="53" t="s">
        <v>40</v>
      </c>
    </row>
    <row r="12" spans="1:4" ht="12">
      <c r="A12" t="s">
        <v>72</v>
      </c>
      <c r="B12" s="11">
        <v>73</v>
      </c>
      <c r="C12" s="55">
        <v>1</v>
      </c>
      <c r="D12" s="55" t="s">
        <v>40</v>
      </c>
    </row>
    <row r="13" spans="1:4" ht="12">
      <c r="A13" t="s">
        <v>85</v>
      </c>
      <c r="B13" s="11">
        <v>74</v>
      </c>
      <c r="C13" s="55">
        <v>1</v>
      </c>
      <c r="D13" s="55" t="s">
        <v>40</v>
      </c>
    </row>
    <row r="14" spans="1:4" ht="12">
      <c r="A14" t="s">
        <v>70</v>
      </c>
      <c r="B14" s="11">
        <v>74</v>
      </c>
      <c r="C14" s="55">
        <v>1</v>
      </c>
      <c r="D14" s="55" t="s">
        <v>41</v>
      </c>
    </row>
    <row r="15" spans="1:4" ht="12">
      <c r="A15" t="s">
        <v>127</v>
      </c>
      <c r="B15" s="11">
        <v>76</v>
      </c>
      <c r="C15" s="55">
        <v>1</v>
      </c>
      <c r="D15" s="55" t="s">
        <v>41</v>
      </c>
    </row>
    <row r="16" spans="1:4" ht="12">
      <c r="A16" t="s">
        <v>47</v>
      </c>
      <c r="B16" s="11">
        <v>77</v>
      </c>
      <c r="C16" s="55">
        <v>1</v>
      </c>
      <c r="D16" s="55" t="s">
        <v>41</v>
      </c>
    </row>
    <row r="17" spans="1:4" ht="12">
      <c r="A17" t="s">
        <v>88</v>
      </c>
      <c r="B17" s="11">
        <v>78</v>
      </c>
      <c r="C17" s="55">
        <v>1</v>
      </c>
      <c r="D17" s="55" t="s">
        <v>41</v>
      </c>
    </row>
    <row r="18" spans="1:4" ht="12">
      <c r="A18" t="s">
        <v>71</v>
      </c>
      <c r="B18" s="11">
        <v>77</v>
      </c>
      <c r="C18" s="55">
        <v>2</v>
      </c>
      <c r="D18" s="55" t="s">
        <v>40</v>
      </c>
    </row>
    <row r="19" spans="1:4" ht="12">
      <c r="A19" t="s">
        <v>84</v>
      </c>
      <c r="B19" s="11">
        <v>78</v>
      </c>
      <c r="C19" s="55">
        <v>2</v>
      </c>
      <c r="D19" s="55" t="s">
        <v>40</v>
      </c>
    </row>
    <row r="20" spans="1:4" ht="12">
      <c r="A20" t="s">
        <v>129</v>
      </c>
      <c r="B20" s="11">
        <v>78</v>
      </c>
      <c r="C20" s="55">
        <v>2</v>
      </c>
      <c r="D20" s="55" t="s">
        <v>40</v>
      </c>
    </row>
    <row r="21" spans="1:4" ht="12">
      <c r="A21" t="s">
        <v>132</v>
      </c>
      <c r="B21" s="11">
        <v>79</v>
      </c>
      <c r="C21" s="55">
        <v>2</v>
      </c>
      <c r="D21" s="55" t="s">
        <v>40</v>
      </c>
    </row>
    <row r="22" spans="1:4" ht="12">
      <c r="A22" t="s">
        <v>77</v>
      </c>
      <c r="B22" s="11">
        <v>79</v>
      </c>
      <c r="C22" s="55">
        <v>2</v>
      </c>
      <c r="D22" s="55" t="s">
        <v>41</v>
      </c>
    </row>
    <row r="23" spans="1:4" ht="12">
      <c r="A23" t="s">
        <v>158</v>
      </c>
      <c r="B23" s="11">
        <v>80</v>
      </c>
      <c r="C23" s="55">
        <v>2</v>
      </c>
      <c r="D23" s="55" t="s">
        <v>41</v>
      </c>
    </row>
    <row r="24" spans="1:4" ht="12">
      <c r="A24" t="s">
        <v>60</v>
      </c>
      <c r="B24" s="11">
        <v>80</v>
      </c>
      <c r="C24" s="55">
        <v>2</v>
      </c>
      <c r="D24" s="55" t="s">
        <v>41</v>
      </c>
    </row>
    <row r="25" spans="1:4" ht="12">
      <c r="A25" t="s">
        <v>74</v>
      </c>
      <c r="B25" s="11">
        <v>80</v>
      </c>
      <c r="C25" s="55">
        <v>2</v>
      </c>
      <c r="D25" s="55" t="s">
        <v>41</v>
      </c>
    </row>
    <row r="26" spans="1:4" ht="12">
      <c r="A26" t="s">
        <v>57</v>
      </c>
      <c r="B26" s="11">
        <v>81</v>
      </c>
      <c r="C26" s="55">
        <v>3</v>
      </c>
      <c r="D26" s="55" t="s">
        <v>40</v>
      </c>
    </row>
    <row r="27" spans="1:4" ht="12">
      <c r="A27" t="s">
        <v>59</v>
      </c>
      <c r="B27" s="11">
        <v>81</v>
      </c>
      <c r="C27" s="55">
        <v>3</v>
      </c>
      <c r="D27" s="55" t="s">
        <v>40</v>
      </c>
    </row>
    <row r="28" spans="1:4" ht="12">
      <c r="A28" t="s">
        <v>69</v>
      </c>
      <c r="B28" s="11">
        <v>81</v>
      </c>
      <c r="C28" s="55">
        <v>3</v>
      </c>
      <c r="D28" s="55" t="s">
        <v>40</v>
      </c>
    </row>
    <row r="29" spans="1:4" ht="12">
      <c r="A29" t="s">
        <v>91</v>
      </c>
      <c r="B29" s="11">
        <v>81</v>
      </c>
      <c r="C29" s="55">
        <v>3</v>
      </c>
      <c r="D29" s="55" t="s">
        <v>40</v>
      </c>
    </row>
    <row r="30" spans="1:4" ht="12">
      <c r="A30" t="s">
        <v>114</v>
      </c>
      <c r="B30" s="11">
        <v>81</v>
      </c>
      <c r="C30" s="55">
        <v>4</v>
      </c>
      <c r="D30" s="55" t="s">
        <v>40</v>
      </c>
    </row>
    <row r="31" spans="1:4" ht="12">
      <c r="A31" t="s">
        <v>63</v>
      </c>
      <c r="B31" s="11">
        <v>82</v>
      </c>
      <c r="C31" s="55">
        <v>4</v>
      </c>
      <c r="D31" s="55" t="s">
        <v>40</v>
      </c>
    </row>
    <row r="32" spans="1:4" ht="12">
      <c r="A32" t="s">
        <v>62</v>
      </c>
      <c r="B32" s="11">
        <v>82</v>
      </c>
      <c r="C32" s="55">
        <v>4</v>
      </c>
      <c r="D32" s="55" t="s">
        <v>40</v>
      </c>
    </row>
    <row r="33" spans="1:4" ht="12">
      <c r="A33" t="s">
        <v>80</v>
      </c>
      <c r="B33" s="11">
        <v>82</v>
      </c>
      <c r="C33" s="55">
        <v>4</v>
      </c>
      <c r="D33" s="55" t="s">
        <v>40</v>
      </c>
    </row>
    <row r="34" spans="1:4" ht="12">
      <c r="A34" t="s">
        <v>89</v>
      </c>
      <c r="B34" s="11">
        <v>82</v>
      </c>
      <c r="C34" s="55">
        <v>4</v>
      </c>
      <c r="D34" s="55" t="s">
        <v>41</v>
      </c>
    </row>
    <row r="35" spans="1:4" ht="12">
      <c r="A35" t="s">
        <v>65</v>
      </c>
      <c r="B35" s="11">
        <v>83</v>
      </c>
      <c r="C35" s="55">
        <v>4</v>
      </c>
      <c r="D35" s="55" t="s">
        <v>41</v>
      </c>
    </row>
    <row r="36" spans="1:4" ht="12">
      <c r="A36" t="s">
        <v>76</v>
      </c>
      <c r="B36" s="11">
        <v>83</v>
      </c>
      <c r="C36" s="55">
        <v>4</v>
      </c>
      <c r="D36" s="55" t="s">
        <v>41</v>
      </c>
    </row>
    <row r="37" spans="1:4" ht="12">
      <c r="A37" t="s">
        <v>128</v>
      </c>
      <c r="B37" s="11">
        <v>83</v>
      </c>
      <c r="C37" s="55">
        <v>4</v>
      </c>
      <c r="D37" s="55" t="s">
        <v>41</v>
      </c>
    </row>
    <row r="38" spans="1:4" ht="12">
      <c r="A38" t="s">
        <v>55</v>
      </c>
      <c r="B38" s="11">
        <v>84</v>
      </c>
      <c r="C38" s="55">
        <v>5</v>
      </c>
      <c r="D38" s="55" t="s">
        <v>40</v>
      </c>
    </row>
    <row r="39" spans="1:4" ht="12">
      <c r="A39" t="s">
        <v>58</v>
      </c>
      <c r="B39" s="11">
        <v>84</v>
      </c>
      <c r="C39" s="55">
        <v>5</v>
      </c>
      <c r="D39" s="55" t="s">
        <v>40</v>
      </c>
    </row>
    <row r="40" spans="1:4" ht="12">
      <c r="A40" t="s">
        <v>64</v>
      </c>
      <c r="B40" s="11">
        <v>84</v>
      </c>
      <c r="C40" s="55">
        <v>5</v>
      </c>
      <c r="D40" s="55" t="s">
        <v>40</v>
      </c>
    </row>
    <row r="41" spans="1:4" ht="12">
      <c r="A41" t="s">
        <v>102</v>
      </c>
      <c r="B41" s="11">
        <v>84</v>
      </c>
      <c r="C41" s="55">
        <v>5</v>
      </c>
      <c r="D41" s="55" t="s">
        <v>40</v>
      </c>
    </row>
    <row r="42" spans="1:4" ht="12">
      <c r="A42" t="s">
        <v>107</v>
      </c>
      <c r="B42" s="11">
        <v>84</v>
      </c>
      <c r="C42" s="55">
        <v>6</v>
      </c>
      <c r="D42" s="55" t="s">
        <v>40</v>
      </c>
    </row>
    <row r="43" spans="1:4" ht="12">
      <c r="A43" t="s">
        <v>109</v>
      </c>
      <c r="B43" s="11">
        <v>84</v>
      </c>
      <c r="C43" s="55">
        <v>6</v>
      </c>
      <c r="D43" s="55" t="s">
        <v>40</v>
      </c>
    </row>
    <row r="44" spans="1:4" ht="12">
      <c r="A44" t="s">
        <v>153</v>
      </c>
      <c r="B44" s="11">
        <v>85</v>
      </c>
      <c r="C44" s="55">
        <v>6</v>
      </c>
      <c r="D44" s="55" t="s">
        <v>40</v>
      </c>
    </row>
    <row r="45" spans="1:4" ht="12">
      <c r="A45" t="s">
        <v>61</v>
      </c>
      <c r="B45" s="11">
        <v>85</v>
      </c>
      <c r="C45" s="55">
        <v>6</v>
      </c>
      <c r="D45" s="55" t="s">
        <v>40</v>
      </c>
    </row>
    <row r="46" spans="1:4" ht="12">
      <c r="A46" t="s">
        <v>108</v>
      </c>
      <c r="B46" s="11">
        <v>85</v>
      </c>
      <c r="C46" s="55">
        <v>6</v>
      </c>
      <c r="D46" s="55" t="s">
        <v>41</v>
      </c>
    </row>
    <row r="47" spans="1:4" ht="12">
      <c r="A47" t="s">
        <v>50</v>
      </c>
      <c r="B47" s="11">
        <v>85</v>
      </c>
      <c r="C47" s="55">
        <v>6</v>
      </c>
      <c r="D47" s="55" t="s">
        <v>41</v>
      </c>
    </row>
    <row r="48" spans="1:4" ht="12">
      <c r="A48" t="s">
        <v>141</v>
      </c>
      <c r="B48" s="11">
        <v>86</v>
      </c>
      <c r="C48" s="55">
        <v>6</v>
      </c>
      <c r="D48" s="55" t="s">
        <v>41</v>
      </c>
    </row>
    <row r="49" spans="1:4" ht="12">
      <c r="A49" t="s">
        <v>115</v>
      </c>
      <c r="B49" s="11">
        <v>86</v>
      </c>
      <c r="C49" s="55">
        <v>6</v>
      </c>
      <c r="D49" s="55" t="s">
        <v>41</v>
      </c>
    </row>
    <row r="50" spans="1:4" ht="12">
      <c r="A50" t="s">
        <v>117</v>
      </c>
      <c r="B50" s="11">
        <v>86</v>
      </c>
      <c r="C50" s="55">
        <v>7</v>
      </c>
      <c r="D50" s="55" t="s">
        <v>40</v>
      </c>
    </row>
    <row r="51" spans="1:4" ht="12">
      <c r="A51" t="s">
        <v>90</v>
      </c>
      <c r="B51" s="11">
        <v>87</v>
      </c>
      <c r="C51" s="55">
        <v>7</v>
      </c>
      <c r="D51" s="55" t="s">
        <v>40</v>
      </c>
    </row>
    <row r="52" spans="1:4" ht="12">
      <c r="A52" t="s">
        <v>122</v>
      </c>
      <c r="B52" s="11">
        <v>87</v>
      </c>
      <c r="C52" s="55">
        <v>7</v>
      </c>
      <c r="D52" s="55" t="s">
        <v>40</v>
      </c>
    </row>
    <row r="53" spans="1:4" ht="12">
      <c r="A53" t="s">
        <v>79</v>
      </c>
      <c r="B53" s="11">
        <v>87</v>
      </c>
      <c r="C53" s="55">
        <v>7</v>
      </c>
      <c r="D53" s="55" t="s">
        <v>40</v>
      </c>
    </row>
    <row r="54" spans="1:4" ht="12">
      <c r="A54" t="s">
        <v>116</v>
      </c>
      <c r="B54" s="11">
        <v>87</v>
      </c>
      <c r="C54" s="55">
        <v>7</v>
      </c>
      <c r="D54" s="55" t="s">
        <v>41</v>
      </c>
    </row>
    <row r="55" spans="1:4" ht="12">
      <c r="A55" t="s">
        <v>130</v>
      </c>
      <c r="B55" s="11">
        <v>87</v>
      </c>
      <c r="C55" s="55">
        <v>7</v>
      </c>
      <c r="D55" s="55" t="s">
        <v>41</v>
      </c>
    </row>
    <row r="56" spans="1:4" ht="12">
      <c r="A56" t="s">
        <v>159</v>
      </c>
      <c r="B56" s="11">
        <v>88</v>
      </c>
      <c r="C56" s="55">
        <v>7</v>
      </c>
      <c r="D56" s="55" t="s">
        <v>41</v>
      </c>
    </row>
    <row r="57" spans="1:4" ht="12">
      <c r="A57" t="s">
        <v>133</v>
      </c>
      <c r="B57" s="11">
        <v>88</v>
      </c>
      <c r="C57" s="55">
        <v>7</v>
      </c>
      <c r="D57" s="55" t="s">
        <v>41</v>
      </c>
    </row>
    <row r="58" spans="1:4" ht="12">
      <c r="A58" t="s">
        <v>66</v>
      </c>
      <c r="B58" s="11">
        <v>88</v>
      </c>
      <c r="C58" s="55">
        <v>8</v>
      </c>
      <c r="D58" s="55" t="s">
        <v>40</v>
      </c>
    </row>
    <row r="59" spans="1:4" ht="12">
      <c r="A59" t="s">
        <v>86</v>
      </c>
      <c r="B59" s="11">
        <v>88</v>
      </c>
      <c r="C59" s="55">
        <v>8</v>
      </c>
      <c r="D59" s="55" t="s">
        <v>40</v>
      </c>
    </row>
    <row r="60" spans="1:4" ht="12">
      <c r="A60" t="s">
        <v>163</v>
      </c>
      <c r="B60" s="11">
        <v>89</v>
      </c>
      <c r="C60" s="55">
        <v>8</v>
      </c>
      <c r="D60" s="55" t="s">
        <v>40</v>
      </c>
    </row>
    <row r="61" spans="1:4" ht="12">
      <c r="A61" t="s">
        <v>167</v>
      </c>
      <c r="B61" s="11">
        <v>89</v>
      </c>
      <c r="C61" s="55">
        <v>8</v>
      </c>
      <c r="D61" s="55" t="s">
        <v>40</v>
      </c>
    </row>
    <row r="62" spans="1:4" ht="12">
      <c r="A62" t="s">
        <v>165</v>
      </c>
      <c r="B62" s="11">
        <v>89</v>
      </c>
      <c r="C62" s="55">
        <v>8</v>
      </c>
      <c r="D62" s="55" t="s">
        <v>41</v>
      </c>
    </row>
    <row r="63" spans="1:4" ht="12">
      <c r="A63" t="s">
        <v>48</v>
      </c>
      <c r="B63" s="11">
        <v>89</v>
      </c>
      <c r="C63" s="55">
        <v>8</v>
      </c>
      <c r="D63" s="55" t="s">
        <v>41</v>
      </c>
    </row>
    <row r="64" spans="1:4" ht="12">
      <c r="A64" t="s">
        <v>67</v>
      </c>
      <c r="B64" s="11">
        <v>89</v>
      </c>
      <c r="C64" s="55">
        <v>8</v>
      </c>
      <c r="D64" s="55" t="s">
        <v>41</v>
      </c>
    </row>
    <row r="65" spans="1:4" ht="12">
      <c r="A65" t="s">
        <v>73</v>
      </c>
      <c r="B65" s="11">
        <v>89</v>
      </c>
      <c r="C65" s="55">
        <v>8</v>
      </c>
      <c r="D65" s="55" t="s">
        <v>41</v>
      </c>
    </row>
    <row r="66" spans="1:4" ht="12">
      <c r="A66" t="s">
        <v>75</v>
      </c>
      <c r="B66" s="11">
        <v>89</v>
      </c>
      <c r="C66" s="55">
        <v>9</v>
      </c>
      <c r="D66" s="55" t="s">
        <v>40</v>
      </c>
    </row>
    <row r="67" spans="1:4" ht="12">
      <c r="A67" t="s">
        <v>131</v>
      </c>
      <c r="B67" s="11">
        <v>89</v>
      </c>
      <c r="C67" s="55">
        <v>9</v>
      </c>
      <c r="D67" s="55" t="s">
        <v>40</v>
      </c>
    </row>
    <row r="68" spans="1:4" ht="12">
      <c r="A68" t="s">
        <v>155</v>
      </c>
      <c r="B68" s="11">
        <v>90</v>
      </c>
      <c r="C68" s="55">
        <v>9</v>
      </c>
      <c r="D68" s="55" t="s">
        <v>40</v>
      </c>
    </row>
    <row r="69" spans="1:4" ht="12">
      <c r="A69" t="s">
        <v>168</v>
      </c>
      <c r="B69" s="11">
        <v>90</v>
      </c>
      <c r="C69" s="55">
        <v>9</v>
      </c>
      <c r="D69" s="55" t="s">
        <v>40</v>
      </c>
    </row>
    <row r="70" spans="1:4" ht="12">
      <c r="A70" t="s">
        <v>154</v>
      </c>
      <c r="B70" s="11">
        <v>90</v>
      </c>
      <c r="C70" s="55">
        <v>10</v>
      </c>
      <c r="D70" s="55" t="s">
        <v>40</v>
      </c>
    </row>
    <row r="71" spans="1:4" ht="12">
      <c r="A71" t="s">
        <v>164</v>
      </c>
      <c r="B71" s="11">
        <v>90</v>
      </c>
      <c r="C71" s="55">
        <v>10</v>
      </c>
      <c r="D71" s="55" t="s">
        <v>40</v>
      </c>
    </row>
    <row r="72" spans="1:4" ht="12">
      <c r="A72" t="s">
        <v>83</v>
      </c>
      <c r="B72" s="11">
        <v>90</v>
      </c>
      <c r="C72" s="55">
        <v>10</v>
      </c>
      <c r="D72" s="55" t="s">
        <v>40</v>
      </c>
    </row>
    <row r="73" spans="1:4" ht="12">
      <c r="A73" t="s">
        <v>169</v>
      </c>
      <c r="B73" s="11">
        <v>91</v>
      </c>
      <c r="C73" s="55">
        <v>10</v>
      </c>
      <c r="D73" s="55" t="s">
        <v>40</v>
      </c>
    </row>
    <row r="74" spans="1:4" ht="12">
      <c r="A74" t="s">
        <v>56</v>
      </c>
      <c r="B74" s="11">
        <v>91</v>
      </c>
      <c r="C74" s="55">
        <v>10</v>
      </c>
      <c r="D74" s="55" t="s">
        <v>41</v>
      </c>
    </row>
    <row r="75" spans="1:4" ht="12">
      <c r="A75" t="s">
        <v>162</v>
      </c>
      <c r="B75" s="11">
        <v>92</v>
      </c>
      <c r="C75" s="55">
        <v>10</v>
      </c>
      <c r="D75" s="55" t="s">
        <v>41</v>
      </c>
    </row>
    <row r="76" spans="1:4" ht="12">
      <c r="A76" t="s">
        <v>156</v>
      </c>
      <c r="B76" s="11">
        <v>92</v>
      </c>
      <c r="C76" s="55">
        <v>10</v>
      </c>
      <c r="D76" s="55" t="s">
        <v>41</v>
      </c>
    </row>
    <row r="77" spans="1:4" ht="12">
      <c r="A77" t="s">
        <v>92</v>
      </c>
      <c r="B77" s="11">
        <v>92</v>
      </c>
      <c r="C77" s="55">
        <v>10</v>
      </c>
      <c r="D77" s="55" t="s">
        <v>41</v>
      </c>
    </row>
    <row r="78" spans="1:4" ht="12">
      <c r="A78" t="s">
        <v>134</v>
      </c>
      <c r="B78" s="11">
        <v>91</v>
      </c>
      <c r="C78" s="55">
        <v>11</v>
      </c>
      <c r="D78" s="55" t="s">
        <v>40</v>
      </c>
    </row>
    <row r="79" spans="1:4" ht="12">
      <c r="A79" t="s">
        <v>78</v>
      </c>
      <c r="B79" s="11">
        <v>92</v>
      </c>
      <c r="C79" s="55">
        <v>11</v>
      </c>
      <c r="D79" s="55" t="s">
        <v>40</v>
      </c>
    </row>
    <row r="80" spans="1:4" ht="12">
      <c r="A80" t="s">
        <v>150</v>
      </c>
      <c r="B80" s="11">
        <v>93</v>
      </c>
      <c r="C80" s="55">
        <v>11</v>
      </c>
      <c r="D80" s="55" t="s">
        <v>40</v>
      </c>
    </row>
    <row r="81" spans="1:4" ht="12">
      <c r="A81" t="s">
        <v>121</v>
      </c>
      <c r="B81" s="11">
        <v>93</v>
      </c>
      <c r="C81" s="55">
        <v>11</v>
      </c>
      <c r="D81" s="55" t="s">
        <v>40</v>
      </c>
    </row>
    <row r="82" spans="1:4" ht="12">
      <c r="A82" t="s">
        <v>120</v>
      </c>
      <c r="B82" s="11">
        <v>93</v>
      </c>
      <c r="C82" s="55">
        <v>12</v>
      </c>
      <c r="D82" s="55" t="s">
        <v>40</v>
      </c>
    </row>
    <row r="83" spans="1:4" ht="12">
      <c r="A83" t="s">
        <v>97</v>
      </c>
      <c r="B83" s="11">
        <v>94</v>
      </c>
      <c r="C83" s="55">
        <v>12</v>
      </c>
      <c r="D83" s="55" t="s">
        <v>40</v>
      </c>
    </row>
    <row r="84" spans="1:4" ht="12">
      <c r="A84" t="s">
        <v>81</v>
      </c>
      <c r="B84" s="11">
        <v>94</v>
      </c>
      <c r="C84" s="55">
        <v>12</v>
      </c>
      <c r="D84" s="55" t="s">
        <v>40</v>
      </c>
    </row>
    <row r="85" spans="1:4" ht="12">
      <c r="A85" t="s">
        <v>82</v>
      </c>
      <c r="B85" s="11">
        <v>94</v>
      </c>
      <c r="C85" s="55">
        <v>12</v>
      </c>
      <c r="D85" s="55" t="s">
        <v>40</v>
      </c>
    </row>
    <row r="86" spans="1:4" ht="12">
      <c r="A86" t="s">
        <v>152</v>
      </c>
      <c r="B86" s="11">
        <v>95</v>
      </c>
      <c r="C86" s="55">
        <v>13</v>
      </c>
      <c r="D86" s="55" t="s">
        <v>40</v>
      </c>
    </row>
    <row r="87" spans="1:4" ht="12">
      <c r="A87" t="s">
        <v>136</v>
      </c>
      <c r="B87" s="11">
        <v>96</v>
      </c>
      <c r="C87" s="55">
        <v>13</v>
      </c>
      <c r="D87" s="55" t="s">
        <v>40</v>
      </c>
    </row>
    <row r="88" spans="1:4" ht="12">
      <c r="A88" t="s">
        <v>96</v>
      </c>
      <c r="B88" s="11">
        <v>96</v>
      </c>
      <c r="C88" s="55">
        <v>13</v>
      </c>
      <c r="D88" s="55" t="s">
        <v>40</v>
      </c>
    </row>
    <row r="89" spans="1:4" ht="12">
      <c r="A89" t="s">
        <v>103</v>
      </c>
      <c r="B89" s="11">
        <v>96</v>
      </c>
      <c r="C89" s="55">
        <v>13</v>
      </c>
      <c r="D89" s="55" t="s">
        <v>40</v>
      </c>
    </row>
    <row r="90" spans="1:4" ht="12">
      <c r="A90" t="s">
        <v>125</v>
      </c>
      <c r="B90" s="11">
        <v>97</v>
      </c>
      <c r="C90" s="55">
        <v>14</v>
      </c>
      <c r="D90" s="55" t="s">
        <v>40</v>
      </c>
    </row>
    <row r="91" spans="1:4" ht="12">
      <c r="A91" t="s">
        <v>147</v>
      </c>
      <c r="B91" s="11">
        <v>97</v>
      </c>
      <c r="C91" s="55">
        <v>14</v>
      </c>
      <c r="D91" s="55" t="s">
        <v>40</v>
      </c>
    </row>
    <row r="92" spans="1:4" ht="12">
      <c r="A92" t="s">
        <v>142</v>
      </c>
      <c r="B92" s="11">
        <v>98</v>
      </c>
      <c r="C92" s="55">
        <v>14</v>
      </c>
      <c r="D92" s="55" t="s">
        <v>40</v>
      </c>
    </row>
    <row r="93" spans="1:4" ht="12">
      <c r="A93" t="s">
        <v>118</v>
      </c>
      <c r="B93" s="11">
        <v>99</v>
      </c>
      <c r="C93" s="55">
        <v>14</v>
      </c>
      <c r="D93" s="55" t="s">
        <v>40</v>
      </c>
    </row>
    <row r="94" spans="1:4" ht="12">
      <c r="A94" t="s">
        <v>146</v>
      </c>
      <c r="B94" s="11">
        <v>98</v>
      </c>
      <c r="C94" s="55">
        <v>14</v>
      </c>
      <c r="D94" s="55" t="s">
        <v>41</v>
      </c>
    </row>
    <row r="95" spans="1:4" ht="12">
      <c r="A95" t="s">
        <v>95</v>
      </c>
      <c r="B95" s="11">
        <v>100</v>
      </c>
      <c r="C95" s="55">
        <v>14</v>
      </c>
      <c r="D95" s="55" t="s">
        <v>41</v>
      </c>
    </row>
    <row r="96" spans="1:4" ht="12">
      <c r="A96" t="s">
        <v>151</v>
      </c>
      <c r="B96" s="11">
        <v>100</v>
      </c>
      <c r="C96" s="55">
        <v>14</v>
      </c>
      <c r="D96" s="55" t="s">
        <v>41</v>
      </c>
    </row>
    <row r="97" spans="1:4" ht="12">
      <c r="A97" t="s">
        <v>98</v>
      </c>
      <c r="B97" s="11">
        <v>103</v>
      </c>
      <c r="C97" s="55">
        <v>14</v>
      </c>
      <c r="D97" s="55" t="s">
        <v>41</v>
      </c>
    </row>
    <row r="98" spans="1:4" ht="12">
      <c r="A98" t="s">
        <v>145</v>
      </c>
      <c r="B98" s="11">
        <v>101</v>
      </c>
      <c r="C98" s="55">
        <v>15</v>
      </c>
      <c r="D98" s="55" t="s">
        <v>40</v>
      </c>
    </row>
    <row r="99" spans="1:4" ht="12">
      <c r="A99" t="s">
        <v>119</v>
      </c>
      <c r="B99" s="11">
        <v>103</v>
      </c>
      <c r="C99" s="55">
        <v>15</v>
      </c>
      <c r="D99" s="55" t="s">
        <v>40</v>
      </c>
    </row>
    <row r="100" spans="1:4" ht="12">
      <c r="A100" t="s">
        <v>94</v>
      </c>
      <c r="B100" s="11">
        <v>104</v>
      </c>
      <c r="C100" s="55">
        <v>15</v>
      </c>
      <c r="D100" s="55" t="s">
        <v>40</v>
      </c>
    </row>
    <row r="101" spans="1:4" ht="12">
      <c r="A101" t="s">
        <v>138</v>
      </c>
      <c r="B101" s="11">
        <v>105</v>
      </c>
      <c r="C101" s="55">
        <v>15</v>
      </c>
      <c r="D101" s="55" t="s">
        <v>40</v>
      </c>
    </row>
    <row r="102" spans="1:4" ht="12">
      <c r="A102" t="s">
        <v>123</v>
      </c>
      <c r="B102" s="11">
        <v>105</v>
      </c>
      <c r="C102" s="55">
        <v>16</v>
      </c>
      <c r="D102" s="55" t="s">
        <v>40</v>
      </c>
    </row>
    <row r="103" spans="1:4" ht="12">
      <c r="A103" t="s">
        <v>111</v>
      </c>
      <c r="B103" s="11">
        <v>106</v>
      </c>
      <c r="C103" s="55">
        <v>16</v>
      </c>
      <c r="D103" s="55" t="s">
        <v>40</v>
      </c>
    </row>
    <row r="104" spans="1:4" ht="12">
      <c r="A104" t="s">
        <v>93</v>
      </c>
      <c r="B104" s="11">
        <v>107</v>
      </c>
      <c r="C104" s="55">
        <v>16</v>
      </c>
      <c r="D104" s="55" t="s">
        <v>40</v>
      </c>
    </row>
    <row r="105" spans="1:4" ht="12">
      <c r="A105" t="s">
        <v>106</v>
      </c>
      <c r="B105" s="11">
        <v>107</v>
      </c>
      <c r="C105" s="55">
        <v>16</v>
      </c>
      <c r="D105" s="55" t="s">
        <v>40</v>
      </c>
    </row>
    <row r="106" spans="1:4" ht="12">
      <c r="A106" t="s">
        <v>113</v>
      </c>
      <c r="B106" s="11">
        <v>107</v>
      </c>
      <c r="C106" s="55">
        <v>16</v>
      </c>
      <c r="D106" s="55" t="s">
        <v>41</v>
      </c>
    </row>
    <row r="107" spans="1:4" ht="12">
      <c r="A107" t="s">
        <v>126</v>
      </c>
      <c r="B107" s="11">
        <v>107</v>
      </c>
      <c r="C107" s="55">
        <v>16</v>
      </c>
      <c r="D107" s="55" t="s">
        <v>41</v>
      </c>
    </row>
    <row r="108" spans="1:4" ht="12">
      <c r="A108" t="s">
        <v>157</v>
      </c>
      <c r="B108" s="11">
        <v>108</v>
      </c>
      <c r="C108" s="55">
        <v>16</v>
      </c>
      <c r="D108" s="55" t="s">
        <v>41</v>
      </c>
    </row>
    <row r="109" spans="1:4" ht="12">
      <c r="A109" t="s">
        <v>149</v>
      </c>
      <c r="B109" s="11">
        <v>108</v>
      </c>
      <c r="C109" s="55">
        <v>16</v>
      </c>
      <c r="D109" s="55" t="s">
        <v>41</v>
      </c>
    </row>
    <row r="110" spans="1:4" ht="12">
      <c r="A110" t="s">
        <v>124</v>
      </c>
      <c r="B110" s="11">
        <v>109</v>
      </c>
      <c r="C110" s="55">
        <v>17</v>
      </c>
      <c r="D110" s="55" t="s">
        <v>40</v>
      </c>
    </row>
    <row r="111" spans="1:4" ht="12">
      <c r="A111" t="s">
        <v>148</v>
      </c>
      <c r="B111" s="11">
        <v>109</v>
      </c>
      <c r="C111" s="55">
        <v>17</v>
      </c>
      <c r="D111" s="55" t="s">
        <v>40</v>
      </c>
    </row>
    <row r="112" spans="1:4" ht="12">
      <c r="A112" t="s">
        <v>99</v>
      </c>
      <c r="B112" s="11">
        <v>110</v>
      </c>
      <c r="C112" s="55">
        <v>17</v>
      </c>
      <c r="D112" s="55" t="s">
        <v>40</v>
      </c>
    </row>
    <row r="113" spans="1:4" ht="12">
      <c r="A113" t="s">
        <v>135</v>
      </c>
      <c r="B113" s="11">
        <v>111</v>
      </c>
      <c r="C113" s="55">
        <v>17</v>
      </c>
      <c r="D113" s="55" t="s">
        <v>40</v>
      </c>
    </row>
    <row r="114" spans="1:4" ht="12">
      <c r="A114" t="s">
        <v>104</v>
      </c>
      <c r="B114" s="11">
        <v>111</v>
      </c>
      <c r="C114" s="55">
        <v>17</v>
      </c>
      <c r="D114" s="55" t="s">
        <v>41</v>
      </c>
    </row>
    <row r="115" spans="1:4" ht="12">
      <c r="A115" t="s">
        <v>100</v>
      </c>
      <c r="B115" s="11">
        <v>111</v>
      </c>
      <c r="C115" s="55">
        <v>17</v>
      </c>
      <c r="D115" s="55" t="s">
        <v>41</v>
      </c>
    </row>
    <row r="116" spans="1:4" ht="12">
      <c r="A116" t="s">
        <v>143</v>
      </c>
      <c r="B116" s="11">
        <v>111</v>
      </c>
      <c r="C116" s="55">
        <v>17</v>
      </c>
      <c r="D116" s="55" t="s">
        <v>41</v>
      </c>
    </row>
    <row r="117" spans="1:4" ht="12">
      <c r="A117" t="s">
        <v>137</v>
      </c>
      <c r="B117" s="11">
        <v>117</v>
      </c>
      <c r="C117" s="55">
        <v>17</v>
      </c>
      <c r="D117" s="55" t="s">
        <v>41</v>
      </c>
    </row>
    <row r="118" spans="1:4" ht="12">
      <c r="A118" t="s">
        <v>105</v>
      </c>
      <c r="B118" s="11">
        <v>113</v>
      </c>
      <c r="C118" s="55">
        <v>18</v>
      </c>
      <c r="D118" s="55" t="s">
        <v>40</v>
      </c>
    </row>
    <row r="119" spans="1:4" ht="12">
      <c r="A119" t="s">
        <v>166</v>
      </c>
      <c r="B119" s="11">
        <v>117</v>
      </c>
      <c r="C119" s="55">
        <v>18</v>
      </c>
      <c r="D119" s="55" t="s">
        <v>40</v>
      </c>
    </row>
    <row r="120" spans="1:4" ht="12">
      <c r="A120" t="s">
        <v>170</v>
      </c>
      <c r="B120" s="11">
        <v>119</v>
      </c>
      <c r="C120" s="55">
        <v>18</v>
      </c>
      <c r="D120" s="55" t="s">
        <v>40</v>
      </c>
    </row>
    <row r="121" spans="1:4" ht="12">
      <c r="A121" t="s">
        <v>112</v>
      </c>
      <c r="B121" s="11">
        <v>122</v>
      </c>
      <c r="C121" s="55">
        <v>18</v>
      </c>
      <c r="D121" s="55" t="s">
        <v>40</v>
      </c>
    </row>
    <row r="122" spans="1:4" ht="12">
      <c r="A122" t="s">
        <v>144</v>
      </c>
      <c r="B122" s="11">
        <v>119</v>
      </c>
      <c r="C122" s="55">
        <v>18</v>
      </c>
      <c r="D122" s="55" t="s">
        <v>41</v>
      </c>
    </row>
    <row r="123" spans="1:4" ht="12">
      <c r="A123" t="s">
        <v>101</v>
      </c>
      <c r="B123" s="11">
        <v>121</v>
      </c>
      <c r="C123" s="55">
        <v>18</v>
      </c>
      <c r="D123" s="55" t="s">
        <v>41</v>
      </c>
    </row>
    <row r="124" spans="1:4" ht="12">
      <c r="A124" t="s">
        <v>110</v>
      </c>
      <c r="B124" s="11">
        <v>124</v>
      </c>
      <c r="C124" s="55">
        <v>18</v>
      </c>
      <c r="D124" s="55" t="s">
        <v>41</v>
      </c>
    </row>
    <row r="125" spans="1:4" ht="12">
      <c r="A125" t="s">
        <v>139</v>
      </c>
      <c r="B125" s="11">
        <v>125</v>
      </c>
      <c r="C125" s="55">
        <v>18</v>
      </c>
      <c r="D125" s="55" t="s">
        <v>41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1" sqref="A1:B23"/>
    </sheetView>
  </sheetViews>
  <sheetFormatPr defaultColWidth="9.00390625" defaultRowHeight="12"/>
  <cols>
    <col min="1" max="16384" width="11.375" style="0" customWidth="1"/>
  </cols>
  <sheetData>
    <row r="1" spans="1:2" ht="12">
      <c r="A1" t="s">
        <v>171</v>
      </c>
      <c r="B1">
        <v>305</v>
      </c>
    </row>
    <row r="2" spans="1:2" ht="12">
      <c r="A2" t="s">
        <v>172</v>
      </c>
      <c r="B2">
        <v>313</v>
      </c>
    </row>
    <row r="3" spans="1:2" ht="12">
      <c r="A3" t="s">
        <v>173</v>
      </c>
      <c r="B3">
        <v>321</v>
      </c>
    </row>
    <row r="4" spans="1:2" ht="12">
      <c r="A4" t="s">
        <v>174</v>
      </c>
      <c r="B4">
        <v>324</v>
      </c>
    </row>
    <row r="5" spans="1:2" ht="12">
      <c r="A5" t="s">
        <v>175</v>
      </c>
      <c r="B5">
        <v>327</v>
      </c>
    </row>
    <row r="6" spans="1:2" ht="12">
      <c r="A6" t="s">
        <v>176</v>
      </c>
      <c r="B6">
        <v>332</v>
      </c>
    </row>
    <row r="7" spans="1:2" ht="12">
      <c r="A7" t="s">
        <v>177</v>
      </c>
      <c r="B7">
        <v>337</v>
      </c>
    </row>
    <row r="8" spans="1:2" ht="12">
      <c r="A8" t="s">
        <v>178</v>
      </c>
      <c r="B8">
        <v>339</v>
      </c>
    </row>
    <row r="9" spans="1:2" ht="12">
      <c r="A9" t="s">
        <v>179</v>
      </c>
      <c r="B9">
        <v>342</v>
      </c>
    </row>
    <row r="10" spans="1:2" ht="12">
      <c r="A10" t="s">
        <v>180</v>
      </c>
      <c r="B10">
        <v>346</v>
      </c>
    </row>
    <row r="11" spans="1:2" ht="12">
      <c r="A11" t="s">
        <v>181</v>
      </c>
      <c r="B11">
        <v>346</v>
      </c>
    </row>
    <row r="12" spans="1:2" ht="12">
      <c r="A12" t="s">
        <v>182</v>
      </c>
      <c r="B12">
        <v>347</v>
      </c>
    </row>
    <row r="13" spans="1:2" ht="12">
      <c r="A13" t="s">
        <v>183</v>
      </c>
      <c r="B13">
        <v>347</v>
      </c>
    </row>
    <row r="14" spans="1:2" ht="12">
      <c r="A14" t="s">
        <v>184</v>
      </c>
      <c r="B14">
        <v>357</v>
      </c>
    </row>
    <row r="15" spans="1:2" ht="12">
      <c r="A15" t="s">
        <v>185</v>
      </c>
      <c r="B15">
        <v>366</v>
      </c>
    </row>
    <row r="16" spans="1:2" ht="12">
      <c r="A16" t="s">
        <v>186</v>
      </c>
      <c r="B16">
        <v>377</v>
      </c>
    </row>
    <row r="17" spans="1:2" ht="12">
      <c r="A17" t="s">
        <v>187</v>
      </c>
      <c r="B17">
        <v>385</v>
      </c>
    </row>
    <row r="18" spans="1:2" ht="12">
      <c r="A18" t="s">
        <v>188</v>
      </c>
      <c r="B18">
        <v>388</v>
      </c>
    </row>
    <row r="19" spans="1:2" ht="12">
      <c r="A19" t="s">
        <v>189</v>
      </c>
      <c r="B19">
        <v>404</v>
      </c>
    </row>
    <row r="20" spans="1:2" ht="12">
      <c r="A20" t="s">
        <v>190</v>
      </c>
      <c r="B20">
        <v>418</v>
      </c>
    </row>
    <row r="21" spans="1:2" ht="12">
      <c r="A21" t="s">
        <v>191</v>
      </c>
      <c r="B21">
        <v>427</v>
      </c>
    </row>
    <row r="22" spans="1:2" ht="12">
      <c r="A22" t="s">
        <v>192</v>
      </c>
      <c r="B22">
        <v>429</v>
      </c>
    </row>
    <row r="23" spans="1:2" ht="12">
      <c r="A23" t="s">
        <v>193</v>
      </c>
      <c r="B23">
        <v>436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North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Terrie Hanke</dc:creator>
  <cp:keywords/>
  <dc:description/>
  <cp:lastModifiedBy>Gateway</cp:lastModifiedBy>
  <cp:lastPrinted>2016-05-07T01:49:19Z</cp:lastPrinted>
  <dcterms:created xsi:type="dcterms:W3CDTF">2003-09-06T02:22:03Z</dcterms:created>
  <dcterms:modified xsi:type="dcterms:W3CDTF">2016-05-07T23:45:18Z</dcterms:modified>
  <cp:category/>
  <cp:version/>
  <cp:contentType/>
  <cp:contentStatus/>
</cp:coreProperties>
</file>