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221" yWindow="65446" windowWidth="19320" windowHeight="11760" activeTab="1"/>
  </bookViews>
  <sheets>
    <sheet name="TEAM STANDINGS" sheetId="1" r:id="rId1"/>
    <sheet name="Players and Scores" sheetId="2" r:id="rId2"/>
    <sheet name="DATA" sheetId="3" r:id="rId3"/>
  </sheets>
  <definedNames>
    <definedName name="_xlnm.Print_Area" localSheetId="1">'Players and Scores'!$A$1:$AB$80</definedName>
  </definedNames>
  <calcPr fullCalcOnLoad="1"/>
</workbook>
</file>

<file path=xl/sharedStrings.xml><?xml version="1.0" encoding="utf-8"?>
<sst xmlns="http://schemas.openxmlformats.org/spreadsheetml/2006/main" count="167" uniqueCount="106">
  <si>
    <t>When you have completed the meet, save the file and immediately email the file to dlepak@wiaawi.org</t>
  </si>
  <si>
    <t>1) Enter course, team name and coaches name in boxes indicated. (if not already completed)</t>
  </si>
  <si>
    <t>Kenosha Bradford</t>
  </si>
  <si>
    <t>Racine Case</t>
  </si>
  <si>
    <t>Racine Park</t>
  </si>
  <si>
    <t>Racine Horlick</t>
  </si>
  <si>
    <t>6) If a team does not show, or comes with less than 4 players, put a hole</t>
  </si>
  <si>
    <t>score of (9) in for each of the holes the team doesn't play.  If a team does not show,</t>
  </si>
  <si>
    <t>all 5 scores for that team should add up to 162.</t>
  </si>
  <si>
    <t>7) When all players have completed their round, the program will automatically score</t>
  </si>
  <si>
    <t>8) In column AA, if a red numbers 1,2, or 3 next to a players score, they have qualified</t>
  </si>
  <si>
    <t xml:space="preserve">9) If tiebreakers are required, please explain the results of the tie breaker in cell (A76) </t>
  </si>
  <si>
    <t>2) Enter players names and year in school in boxes indicated.</t>
  </si>
  <si>
    <r>
      <t xml:space="preserve">automatically.  </t>
    </r>
    <r>
      <rPr>
        <b/>
        <sz val="9"/>
        <rFont val="Geneva"/>
        <family val="0"/>
      </rPr>
      <t>If a player withdraws or is disqualified</t>
    </r>
    <r>
      <rPr>
        <sz val="9"/>
        <rFont val="Geneva"/>
        <family val="0"/>
      </rPr>
      <t>, place a "WD" or "DQ"</t>
    </r>
  </si>
  <si>
    <t>the hole cells next to their name over the top of the 0's currently in the cell.</t>
  </si>
  <si>
    <t>They are also denoted with a green 1,2,3 or 4 in column AB.  If there are 2 or more 4's,</t>
  </si>
  <si>
    <t>or 3 or more 3's, a playoff will be required.</t>
  </si>
  <si>
    <t>as an individual.  Their team has not qualified, however.</t>
  </si>
  <si>
    <t>If there is more than one 3, a playoff for the 3rd and final qualifying spot is required.</t>
  </si>
  <si>
    <t>at the bottom of the sheet.  You cannot make any alterations to the highlighted cell, so</t>
  </si>
  <si>
    <t>School</t>
  </si>
  <si>
    <t> </t>
  </si>
  <si>
    <t>Player</t>
  </si>
  <si>
    <t>Out</t>
  </si>
  <si>
    <t>In</t>
  </si>
  <si>
    <t>Total</t>
  </si>
  <si>
    <t>TOTALS</t>
  </si>
  <si>
    <t>Par</t>
  </si>
  <si>
    <t>SCORE</t>
  </si>
  <si>
    <t>TEAM RESULTS</t>
  </si>
  <si>
    <t>HOW TO:</t>
  </si>
  <si>
    <t>4) As players finish their front and back nine rounds, enter scores into</t>
  </si>
  <si>
    <t>into the appropriate hole which this took place.  DO NOT type the WD or DQ in the</t>
  </si>
  <si>
    <t>OUT or IN column.</t>
  </si>
  <si>
    <r>
      <t xml:space="preserve">5) </t>
    </r>
    <r>
      <rPr>
        <b/>
        <sz val="9"/>
        <rFont val="Geneva"/>
        <family val="0"/>
      </rPr>
      <t>DO NOT type anything under the OUT or IN columns.</t>
    </r>
    <r>
      <rPr>
        <sz val="9"/>
        <rFont val="Geneva"/>
        <family val="0"/>
      </rPr>
      <t xml:space="preserve">  This will all calculate</t>
    </r>
  </si>
  <si>
    <t>This property was developed for WIAA tournament reporting purposes only.  Any other uses without written permission is prohibited.</t>
  </si>
  <si>
    <t>SCHOOL</t>
  </si>
  <si>
    <t># PLAYERS?</t>
  </si>
  <si>
    <t>TEAM PLACE</t>
  </si>
  <si>
    <t>PLACE</t>
  </si>
  <si>
    <t>all the players rounds and properly rank the teams and qualifying individuals.</t>
  </si>
  <si>
    <t>Team Qualifiers will be indicated with a red "Team Qualifier" under the coaches name.</t>
  </si>
  <si>
    <t>IND QUALIFIERS</t>
  </si>
  <si>
    <t xml:space="preserve">3) Adjust cell (AE2) to reflect the proper par for the course played.  </t>
  </si>
  <si>
    <t>please just indicate the results of the tiebreaker in cell (A76).</t>
  </si>
  <si>
    <t>Use the following format: John Smith (11)</t>
  </si>
  <si>
    <t>TIE BREAKER INFORMATION BELOW:</t>
  </si>
  <si>
    <t>as the team total for the LOSING team(s) of the tiebreaker.  This will update the individuals of</t>
  </si>
  <si>
    <t>a non-qualifying team.  Should a tie-break now be needed to break individual ties, note the result</t>
  </si>
  <si>
    <t>of these tie-breakers in cell A76 at the bottom of the page.</t>
  </si>
  <si>
    <t>10) IF a team tie-breaker is needed then place the decimal ".5" in column Z (blue shaded cell) of the same line</t>
  </si>
  <si>
    <t>Tie</t>
  </si>
  <si>
    <t>SEC Conference Meet</t>
  </si>
  <si>
    <t>Casey Cushman</t>
  </si>
  <si>
    <t>Kenosha Temper</t>
  </si>
  <si>
    <t>Nancy Phipps</t>
  </si>
  <si>
    <t>Lilly Torres (12)</t>
  </si>
  <si>
    <t>Tressa Capodarco (11)</t>
  </si>
  <si>
    <t>Lexee Trochica (10)</t>
  </si>
  <si>
    <t>Brooke Spizzirri (9)</t>
  </si>
  <si>
    <t>Jessica Massimo (9)</t>
  </si>
  <si>
    <t>Kenosha Indian Trail</t>
  </si>
  <si>
    <t>Joel Sinden</t>
  </si>
  <si>
    <t>Pete Berry</t>
  </si>
  <si>
    <t>Emmet Farrar</t>
  </si>
  <si>
    <t>Louis Luedtke</t>
  </si>
  <si>
    <t>Franklin</t>
  </si>
  <si>
    <t>Brandy Johnston</t>
  </si>
  <si>
    <t>St. Thomas More</t>
  </si>
  <si>
    <t>Tom Huppertz</t>
  </si>
  <si>
    <t>Grace Kenefick (10)</t>
  </si>
  <si>
    <t>Emily Myers (10)</t>
  </si>
  <si>
    <t>Addy harshburber (11)</t>
  </si>
  <si>
    <t>Monica Dower (11)</t>
  </si>
  <si>
    <t>Karmen Thomas (12)</t>
  </si>
  <si>
    <t>Ali Meeker (11)</t>
  </si>
  <si>
    <t>Natalie Shatkins (12)</t>
  </si>
  <si>
    <t>Anna Schwaiko (12)</t>
  </si>
  <si>
    <t>Monica Cucunato (10)</t>
  </si>
  <si>
    <t>Jackie L'abbe (9)</t>
  </si>
  <si>
    <t>Kaitlin Bowe (12)</t>
  </si>
  <si>
    <t>Faith Krause (10)</t>
  </si>
  <si>
    <t>Hailey Smoot (10)</t>
  </si>
  <si>
    <t>Megan Hessil (11)</t>
  </si>
  <si>
    <t>Katelyn Young (12)</t>
  </si>
  <si>
    <t>Stanley Wang (11</t>
  </si>
  <si>
    <t>Aimee Gerschke (11)</t>
  </si>
  <si>
    <t>Lexi Starosta (12)</t>
  </si>
  <si>
    <t>Marina Scerpella (10)</t>
  </si>
  <si>
    <t>Heather Freidrich (12)</t>
  </si>
  <si>
    <t>Taylor Rudie (12)</t>
  </si>
  <si>
    <t>Sophie Nilles (12)</t>
  </si>
  <si>
    <t>Katie Jens (11)</t>
  </si>
  <si>
    <t>Riley Brunner (11)</t>
  </si>
  <si>
    <t>Ryan Birdsall (12)</t>
  </si>
  <si>
    <t>Bryn Glennon (10)</t>
  </si>
  <si>
    <t>Kalli Milestone (12)</t>
  </si>
  <si>
    <t>Sarah Pesch (12)</t>
  </si>
  <si>
    <t>Michaela Keller (11)</t>
  </si>
  <si>
    <t>Sam Cuellar (9)</t>
  </si>
  <si>
    <t>Atlantis Rogers (10)</t>
  </si>
  <si>
    <t>Erin Keller (9)</t>
  </si>
  <si>
    <t>Sarah Kozenski (9)</t>
  </si>
  <si>
    <t>Kristin Bowe (11)</t>
  </si>
  <si>
    <t>Did Not Finish</t>
  </si>
  <si>
    <t>Alyssa Schneider (11)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</si>
</sst>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</numFmts>
  <fonts count="4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u val="single"/>
      <sz val="9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sz val="9"/>
      <color indexed="10"/>
      <name val="Geneva"/>
      <family val="0"/>
    </font>
    <font>
      <sz val="14"/>
      <name val="Geneva"/>
      <family val="0"/>
    </font>
    <font>
      <sz val="12"/>
      <name val="Geneva"/>
      <family val="0"/>
    </font>
    <font>
      <sz val="24"/>
      <name val="Geneva"/>
      <family val="0"/>
    </font>
    <font>
      <sz val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1" fillId="33" borderId="0" xfId="0" applyNumberFormat="1" applyFont="1" applyFill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0" fontId="0" fillId="33" borderId="0" xfId="0" applyFill="1" applyAlignment="1">
      <alignment/>
    </xf>
    <xf numFmtId="165" fontId="0" fillId="0" borderId="0" xfId="0" applyNumberFormat="1" applyAlignment="1" applyProtection="1">
      <alignment/>
      <protection locked="0"/>
    </xf>
    <xf numFmtId="165" fontId="0" fillId="34" borderId="0" xfId="0" applyNumberFormat="1" applyFill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0" fontId="9" fillId="0" borderId="14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15" xfId="0" applyFont="1" applyBorder="1" applyAlignment="1" applyProtection="1">
      <alignment vertical="top" wrapText="1"/>
      <protection locked="0"/>
    </xf>
    <xf numFmtId="0" fontId="9" fillId="0" borderId="16" xfId="0" applyFont="1" applyBorder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vertical="top" wrapText="1"/>
      <protection locked="0"/>
    </xf>
    <xf numFmtId="0" fontId="9" fillId="0" borderId="18" xfId="0" applyFont="1" applyBorder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indexed="9"/>
      </font>
    </dxf>
    <dxf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7"/>
        </patternFill>
      </fill>
    </dxf>
    <dxf>
      <fill>
        <patternFill>
          <bgColor indexed="10"/>
        </patternFill>
      </fill>
    </dxf>
    <dxf>
      <font>
        <b/>
        <i val="0"/>
        <color auto="1"/>
      </font>
    </dxf>
    <dxf>
      <font>
        <color indexed="10"/>
      </font>
    </dxf>
    <dxf>
      <font>
        <color indexed="10"/>
      </font>
    </dxf>
    <dxf>
      <font>
        <color rgb="FFDD0806"/>
      </font>
      <border/>
    </dxf>
    <dxf>
      <font>
        <b/>
        <i val="0"/>
        <color auto="1"/>
      </font>
      <border/>
    </dxf>
    <dxf>
      <font>
        <b/>
        <i val="0"/>
        <color auto="1"/>
      </font>
      <fill>
        <patternFill>
          <bgColor rgb="FF339966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64"/>
  <sheetViews>
    <sheetView zoomScale="200" zoomScaleNormal="200" zoomScalePageLayoutView="0" workbookViewId="0" topLeftCell="A1">
      <selection activeCell="A19" sqref="A19"/>
    </sheetView>
  </sheetViews>
  <sheetFormatPr defaultColWidth="10.875" defaultRowHeight="12"/>
  <cols>
    <col min="1" max="1" width="7.375" style="5" customWidth="1"/>
    <col min="2" max="2" width="18.875" style="5" bestFit="1" customWidth="1"/>
    <col min="3" max="5" width="5.875" style="5" customWidth="1"/>
    <col min="6" max="16384" width="10.875" style="5" customWidth="1"/>
  </cols>
  <sheetData>
    <row r="1" spans="1:3" ht="12">
      <c r="A1" s="3" t="s">
        <v>28</v>
      </c>
      <c r="B1" s="3" t="s">
        <v>29</v>
      </c>
      <c r="C1" s="3" t="s">
        <v>39</v>
      </c>
    </row>
    <row r="2" spans="1:4" ht="12">
      <c r="A2" s="2">
        <f>IF(D2&gt;1000,9999,D2)</f>
        <v>338</v>
      </c>
      <c r="B2" s="2" t="str">
        <f>INDEX(DATA!$A$2:$B$9,MATCH(SMALL(DATA!$A$2:$A$9,1),DATA!$A$2:$A$9,),2)</f>
        <v>Franklin</v>
      </c>
      <c r="C2" s="23">
        <f aca="true" t="shared" si="0" ref="C2:C9">IF(A2="DNQ","DNQ",RANK(A2,$A$2:$A$9,1))</f>
        <v>1</v>
      </c>
      <c r="D2" s="2">
        <f>SMALL(DATA!$C$2:$C$9,1)</f>
        <v>338</v>
      </c>
    </row>
    <row r="3" spans="1:4" ht="12">
      <c r="A3" s="2">
        <f aca="true" t="shared" si="1" ref="A3:A9">IF(D3&gt;1000,9999,D3)</f>
        <v>383</v>
      </c>
      <c r="B3" s="2" t="str">
        <f>INDEX(DATA!$A$2:$B$9,MATCH(SMALL(DATA!$A$2:$A$9,2),DATA!$A$2:$A$9,),2)</f>
        <v>St. Thomas More</v>
      </c>
      <c r="C3" s="23">
        <f t="shared" si="0"/>
        <v>2</v>
      </c>
      <c r="D3" s="2">
        <f>SMALL(DATA!$C$2:$C$9,2)</f>
        <v>383</v>
      </c>
    </row>
    <row r="4" spans="1:4" ht="12">
      <c r="A4" s="2">
        <f t="shared" si="1"/>
        <v>392</v>
      </c>
      <c r="B4" s="2" t="str">
        <f>INDEX(DATA!$A$2:$B$9,MATCH(SMALL(DATA!$A$2:$A$9,3),DATA!$A$2:$A$9,),2)</f>
        <v>Racine Case</v>
      </c>
      <c r="C4" s="23">
        <f t="shared" si="0"/>
        <v>3</v>
      </c>
      <c r="D4" s="2">
        <f>SMALL(DATA!$C$2:$C$9,3)</f>
        <v>392</v>
      </c>
    </row>
    <row r="5" spans="1:4" ht="12">
      <c r="A5" s="2">
        <f t="shared" si="1"/>
        <v>411</v>
      </c>
      <c r="B5" s="2" t="str">
        <f>INDEX(DATA!$A$2:$B$9,MATCH(SMALL(DATA!$A$2:$A$9,4),DATA!$A$2:$A$9,),2)</f>
        <v>Kenosha Bradford</v>
      </c>
      <c r="C5" s="23">
        <f t="shared" si="0"/>
        <v>4</v>
      </c>
      <c r="D5" s="2">
        <f>SMALL(DATA!$C$2:$C$9,4)</f>
        <v>411</v>
      </c>
    </row>
    <row r="6" spans="1:4" ht="12">
      <c r="A6" s="2">
        <f t="shared" si="1"/>
        <v>435</v>
      </c>
      <c r="B6" s="2" t="str">
        <f>INDEX(DATA!$A$2:$B$9,MATCH(SMALL(DATA!$A$2:$A$9,5),DATA!$A$2:$A$9,),2)</f>
        <v>Kenosha Temper</v>
      </c>
      <c r="C6" s="23">
        <f t="shared" si="0"/>
        <v>5</v>
      </c>
      <c r="D6" s="2">
        <f>SMALL(DATA!$C$2:$C$9,5)</f>
        <v>435</v>
      </c>
    </row>
    <row r="7" spans="1:4" ht="12">
      <c r="A7" s="2">
        <f t="shared" si="1"/>
        <v>449</v>
      </c>
      <c r="B7" s="2" t="str">
        <f>INDEX(DATA!$A$2:$B$9,MATCH(SMALL(DATA!$A$2:$A$9,6),DATA!$A$2:$A$9,),2)</f>
        <v>Racine Horlick</v>
      </c>
      <c r="C7" s="23">
        <f t="shared" si="0"/>
        <v>6</v>
      </c>
      <c r="D7" s="2">
        <f>SMALL(DATA!$C$2:$C$9,6)</f>
        <v>449</v>
      </c>
    </row>
    <row r="8" spans="1:4" ht="12">
      <c r="A8" s="2">
        <f t="shared" si="1"/>
        <v>471</v>
      </c>
      <c r="B8" s="2" t="str">
        <f>INDEX(DATA!$A$2:$B$9,MATCH(SMALL(DATA!$A$2:$A$9,7),DATA!$A$2:$A$9,),2)</f>
        <v>Kenosha Indian Trail</v>
      </c>
      <c r="C8" s="23">
        <f t="shared" si="0"/>
        <v>7</v>
      </c>
      <c r="D8" s="2">
        <f>SMALL(DATA!$C$2:$C$9,7)</f>
        <v>471</v>
      </c>
    </row>
    <row r="9" spans="1:4" ht="12">
      <c r="A9" s="2">
        <f t="shared" si="1"/>
        <v>512</v>
      </c>
      <c r="B9" s="2" t="str">
        <f>INDEX(DATA!$A$2:$B$9,MATCH(SMALL(DATA!$A$2:$A$9,8),DATA!$A$2:$A$9,),2)</f>
        <v>Racine Park</v>
      </c>
      <c r="C9" s="23">
        <f t="shared" si="0"/>
        <v>8</v>
      </c>
      <c r="D9" s="2">
        <f>SMALL(DATA!$C$2:$C$9,8)</f>
        <v>512</v>
      </c>
    </row>
    <row r="10" spans="1:4" ht="12">
      <c r="A10" s="15"/>
      <c r="B10" s="15"/>
      <c r="D10" s="15"/>
    </row>
    <row r="55" spans="1:2" ht="12">
      <c r="A55" s="15"/>
      <c r="B55" s="15"/>
    </row>
    <row r="56" spans="1:2" ht="12">
      <c r="A56" s="15"/>
      <c r="B56" s="15"/>
    </row>
    <row r="57" spans="1:2" ht="12">
      <c r="A57" s="15"/>
      <c r="B57" s="15"/>
    </row>
    <row r="58" spans="1:2" ht="12">
      <c r="A58" s="15"/>
      <c r="B58" s="15"/>
    </row>
    <row r="59" spans="1:2" ht="12">
      <c r="A59" s="15"/>
      <c r="B59" s="15"/>
    </row>
    <row r="60" spans="1:2" ht="12">
      <c r="A60" s="15"/>
      <c r="B60" s="15"/>
    </row>
    <row r="61" spans="1:2" ht="12">
      <c r="A61" s="15"/>
      <c r="B61" s="15"/>
    </row>
    <row r="62" spans="1:2" ht="12">
      <c r="A62" s="15"/>
      <c r="B62" s="15"/>
    </row>
    <row r="63" spans="1:2" ht="12">
      <c r="A63" s="15"/>
      <c r="B63" s="15"/>
    </row>
    <row r="64" spans="1:2" ht="12">
      <c r="A64" s="15"/>
      <c r="B64" s="15"/>
    </row>
  </sheetData>
  <sheetProtection password="C6F1" sheet="1" objects="1" scenarios="1"/>
  <conditionalFormatting sqref="C1">
    <cfRule type="cellIs" priority="1" dxfId="7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I87"/>
  <sheetViews>
    <sheetView tabSelected="1" view="pageBreakPreview" zoomScaleSheetLayoutView="100" zoomScalePageLayoutView="0" workbookViewId="0" topLeftCell="A1">
      <selection activeCell="A59" sqref="A59"/>
    </sheetView>
  </sheetViews>
  <sheetFormatPr defaultColWidth="7.25390625" defaultRowHeight="12"/>
  <cols>
    <col min="1" max="1" width="18.375" style="5" customWidth="1"/>
    <col min="2" max="2" width="5.875" style="5" customWidth="1"/>
    <col min="3" max="3" width="18.75390625" style="5" customWidth="1"/>
    <col min="4" max="12" width="3.125" style="5" customWidth="1"/>
    <col min="13" max="13" width="7.25390625" style="5" customWidth="1"/>
    <col min="14" max="22" width="3.375" style="5" bestFit="1" customWidth="1"/>
    <col min="23" max="23" width="7.25390625" style="5" customWidth="1"/>
    <col min="24" max="24" width="5.875" style="5" customWidth="1"/>
    <col min="25" max="25" width="5.875" style="5" hidden="1" customWidth="1"/>
    <col min="26" max="26" width="5.875" style="5" customWidth="1"/>
    <col min="27" max="27" width="12.25390625" style="5" bestFit="1" customWidth="1"/>
    <col min="28" max="28" width="13.125" style="5" bestFit="1" customWidth="1"/>
    <col min="29" max="29" width="18.875" style="5" hidden="1" customWidth="1"/>
    <col min="30" max="33" width="7.25390625" style="5" customWidth="1"/>
    <col min="34" max="34" width="38.875" style="5" customWidth="1"/>
    <col min="35" max="16384" width="7.25390625" style="5" customWidth="1"/>
  </cols>
  <sheetData>
    <row r="1" spans="1:29" ht="25.5" customHeight="1">
      <c r="A1" s="53" t="s">
        <v>52</v>
      </c>
      <c r="B1" s="53"/>
      <c r="C1" s="53"/>
      <c r="D1" s="54"/>
      <c r="E1" s="54"/>
      <c r="F1" s="51">
        <v>40444</v>
      </c>
      <c r="G1" s="52"/>
      <c r="H1" s="52"/>
      <c r="I1" s="52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"/>
      <c r="AB1" s="4"/>
      <c r="AC1" s="4"/>
    </row>
    <row r="2" spans="1:31" ht="12">
      <c r="A2" s="3" t="s">
        <v>20</v>
      </c>
      <c r="B2" s="3" t="s">
        <v>21</v>
      </c>
      <c r="C2" s="3" t="s">
        <v>22</v>
      </c>
      <c r="D2" s="3"/>
      <c r="E2" s="3"/>
      <c r="F2" s="3"/>
      <c r="G2" s="3"/>
      <c r="H2" s="3"/>
      <c r="I2" s="3"/>
      <c r="J2" s="3"/>
      <c r="K2" s="3"/>
      <c r="L2" s="3"/>
      <c r="M2" s="6" t="s">
        <v>23</v>
      </c>
      <c r="N2" s="7"/>
      <c r="O2" s="7"/>
      <c r="P2" s="7"/>
      <c r="Q2" s="7"/>
      <c r="R2" s="7"/>
      <c r="S2" s="7"/>
      <c r="T2" s="7"/>
      <c r="U2" s="7"/>
      <c r="V2" s="7"/>
      <c r="W2" s="6" t="s">
        <v>24</v>
      </c>
      <c r="X2" s="7" t="s">
        <v>25</v>
      </c>
      <c r="Y2" s="7"/>
      <c r="Z2" s="31" t="s">
        <v>51</v>
      </c>
      <c r="AA2" s="7" t="s">
        <v>42</v>
      </c>
      <c r="AB2" s="3" t="s">
        <v>38</v>
      </c>
      <c r="AD2" s="5" t="s">
        <v>27</v>
      </c>
      <c r="AE2" s="5">
        <v>72</v>
      </c>
    </row>
    <row r="3" spans="1:27" ht="12">
      <c r="A3" s="5" t="s">
        <v>21</v>
      </c>
      <c r="B3" s="8" t="s">
        <v>21</v>
      </c>
      <c r="C3" s="5" t="s">
        <v>21</v>
      </c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6" t="s">
        <v>21</v>
      </c>
      <c r="N3" s="10">
        <v>10</v>
      </c>
      <c r="O3" s="10">
        <v>11</v>
      </c>
      <c r="P3" s="10">
        <v>12</v>
      </c>
      <c r="Q3" s="10">
        <v>13</v>
      </c>
      <c r="R3" s="10">
        <v>14</v>
      </c>
      <c r="S3" s="10">
        <v>15</v>
      </c>
      <c r="T3" s="10">
        <v>16</v>
      </c>
      <c r="U3" s="10">
        <v>17</v>
      </c>
      <c r="V3" s="10">
        <v>18</v>
      </c>
      <c r="W3" s="11" t="s">
        <v>21</v>
      </c>
      <c r="X3" s="12" t="s">
        <v>21</v>
      </c>
      <c r="Y3" s="12"/>
      <c r="Z3" s="29"/>
      <c r="AA3" s="12"/>
    </row>
    <row r="4" spans="1:29" ht="12">
      <c r="A4" s="34" t="s">
        <v>2</v>
      </c>
      <c r="B4" s="8">
        <v>1</v>
      </c>
      <c r="C4" s="5" t="s">
        <v>75</v>
      </c>
      <c r="D4" s="5">
        <v>6</v>
      </c>
      <c r="E4" s="5">
        <v>6</v>
      </c>
      <c r="F4" s="5">
        <v>7</v>
      </c>
      <c r="G4" s="5">
        <v>4</v>
      </c>
      <c r="H4" s="5">
        <v>5</v>
      </c>
      <c r="I4" s="5">
        <v>6</v>
      </c>
      <c r="J4" s="5">
        <v>8</v>
      </c>
      <c r="K4" s="5">
        <v>8</v>
      </c>
      <c r="L4" s="5">
        <v>4</v>
      </c>
      <c r="M4" s="25">
        <f>IF(OR(D4="DQ",E4="DQ",F4="DQ",G4="DQ",H4="DQ",I4="DQ",J4="DQ",K4="DQ",L4="DQ",D4="WD",E4="WD",F4="WD",G4="WD",H4="WD",I4="WD",J4="WD",K4="WD",L4="WD"),"DNQ",SUM(D4:L4))</f>
        <v>54</v>
      </c>
      <c r="N4" s="5">
        <v>4</v>
      </c>
      <c r="O4" s="5">
        <v>5</v>
      </c>
      <c r="P4" s="5">
        <v>5</v>
      </c>
      <c r="Q4" s="5">
        <v>5</v>
      </c>
      <c r="R4" s="5">
        <v>5</v>
      </c>
      <c r="S4" s="5">
        <v>5</v>
      </c>
      <c r="T4" s="5">
        <v>4</v>
      </c>
      <c r="U4" s="5">
        <v>6</v>
      </c>
      <c r="V4" s="5">
        <v>7</v>
      </c>
      <c r="W4" s="25">
        <f>IF(OR(N4="DQ",O4="DQ",P4="DQ",Q4="DQ",R4="DQ",S4="DQ",T4="DQ",U4="DQ",V4="DQ",N4="WD",O4="WD",P4="WD",Q4="WD",R4="WD",S4="WD",T4="WD",U4="WD",V4="WD"),"DNQ",SUM(N4:V4))</f>
        <v>46</v>
      </c>
      <c r="X4" s="26">
        <f>IF(M4="DNQ",0,IF(W4="DNQ",0,(SUM(M4+W4))))</f>
        <v>100</v>
      </c>
      <c r="Y4" s="26">
        <f>IF(X4=0,1000,IF(AND($AB$5&gt;0.9,$AB$5&lt;4.1),X4+100,X4))</f>
        <v>200</v>
      </c>
      <c r="Z4" s="29"/>
      <c r="AA4" s="26">
        <f>IF(Y4&lt;&gt;1000,RANK(Y4,$Y$4:$Y$72,1),"DNQ")</f>
        <v>30</v>
      </c>
      <c r="AB4" s="15"/>
      <c r="AC4" s="23" t="str">
        <f>A4</f>
        <v>Kenosha Bradford</v>
      </c>
    </row>
    <row r="5" spans="1:31" ht="12">
      <c r="A5" s="34" t="s">
        <v>53</v>
      </c>
      <c r="B5" s="8">
        <v>2</v>
      </c>
      <c r="C5" s="5" t="s">
        <v>76</v>
      </c>
      <c r="D5" s="5">
        <v>7</v>
      </c>
      <c r="E5" s="5">
        <v>8</v>
      </c>
      <c r="F5" s="5">
        <v>3</v>
      </c>
      <c r="G5" s="5">
        <v>6</v>
      </c>
      <c r="H5" s="5">
        <v>6</v>
      </c>
      <c r="I5" s="5">
        <v>7</v>
      </c>
      <c r="J5" s="5">
        <v>7</v>
      </c>
      <c r="K5" s="5">
        <v>5</v>
      </c>
      <c r="L5" s="5">
        <v>4</v>
      </c>
      <c r="M5" s="25">
        <f>IF(OR(D5="DQ",E5="DQ",F5="DQ",G5="DQ",H5="DQ",I5="DQ",J5="DQ",K5="DQ",L5="DQ",D5="WD",E5="WD",F5="WD",G5="WD",H5="WD",I5="WD",J5="WD",K5="WD",L5="WD"),"DNQ",SUM(D5:L5))</f>
        <v>53</v>
      </c>
      <c r="N5" s="5">
        <v>5</v>
      </c>
      <c r="O5" s="5">
        <v>6</v>
      </c>
      <c r="P5" s="5">
        <v>4</v>
      </c>
      <c r="Q5" s="5">
        <v>5</v>
      </c>
      <c r="R5" s="5">
        <v>3</v>
      </c>
      <c r="S5" s="5">
        <v>7</v>
      </c>
      <c r="T5" s="5">
        <v>3</v>
      </c>
      <c r="U5" s="5">
        <v>7</v>
      </c>
      <c r="V5" s="5">
        <v>6</v>
      </c>
      <c r="W5" s="25">
        <f>IF(OR(N5="DQ",O5="DQ",P5="DQ",Q5="DQ",R5="DQ",S5="DQ",T5="DQ",U5="DQ",V5="DQ",N5="WD",O5="WD",P5="WD",Q5="WD",R5="WD",S5="WD",T5="WD",U5="WD",V5="WD"),"DNQ",SUM(N5:V5))</f>
        <v>46</v>
      </c>
      <c r="X5" s="26">
        <f>IF(M5="DNQ",0,IF(W5="DNQ",0,(SUM(M5+W5))))</f>
        <v>99</v>
      </c>
      <c r="Y5" s="26">
        <f>IF(X5=0,1000,IF(AND($AB$5&gt;0.9,$AB$5&lt;4.1),X5+100,X5))</f>
        <v>199</v>
      </c>
      <c r="Z5" s="29"/>
      <c r="AA5" s="26">
        <f>IF(Y5&lt;&gt;1000,RANK(Y5,$Y$4:$Y$72,1),"DNQ")</f>
        <v>29</v>
      </c>
      <c r="AB5" s="46">
        <f>VLOOKUP(X9+Z9,'TEAM STANDINGS'!$A$2:$C$10,3)</f>
        <v>4</v>
      </c>
      <c r="AE5" s="16" t="s">
        <v>30</v>
      </c>
    </row>
    <row r="6" spans="1:31" ht="12">
      <c r="A6" s="24" t="str">
        <f>IF(AB5=1,"Team Qualifier",IF(AB5=2,"Team Qualifier",IF(AB5=3,"Team Qualifier",IF(AB5=4,"Team Qualifier",""))))</f>
        <v>Team Qualifier</v>
      </c>
      <c r="B6" s="8">
        <v>3</v>
      </c>
      <c r="C6" s="5" t="s">
        <v>77</v>
      </c>
      <c r="D6" s="5">
        <v>5</v>
      </c>
      <c r="E6" s="5">
        <v>6</v>
      </c>
      <c r="F6" s="5">
        <v>6</v>
      </c>
      <c r="G6" s="5">
        <v>7</v>
      </c>
      <c r="H6" s="5">
        <v>5</v>
      </c>
      <c r="I6" s="5">
        <v>10</v>
      </c>
      <c r="J6" s="5">
        <v>8</v>
      </c>
      <c r="K6" s="5">
        <v>6</v>
      </c>
      <c r="L6" s="5">
        <v>4</v>
      </c>
      <c r="M6" s="25">
        <f>IF(OR(D6="DQ",E6="DQ",F6="DQ",G6="DQ",H6="DQ",I6="DQ",J6="DQ",K6="DQ",L6="DQ",D6="WD",E6="WD",F6="WD",G6="WD",H6="WD",I6="WD",J6="WD",K6="WD",L6="WD"),"DNQ",SUM(D6:L6))</f>
        <v>57</v>
      </c>
      <c r="N6" s="5">
        <v>4</v>
      </c>
      <c r="O6" s="5">
        <v>4</v>
      </c>
      <c r="P6" s="5">
        <v>6</v>
      </c>
      <c r="Q6" s="5">
        <v>5</v>
      </c>
      <c r="R6" s="5">
        <v>5</v>
      </c>
      <c r="S6" s="5">
        <v>7</v>
      </c>
      <c r="T6" s="5">
        <v>5</v>
      </c>
      <c r="U6" s="5">
        <v>6</v>
      </c>
      <c r="V6" s="5">
        <v>7</v>
      </c>
      <c r="W6" s="25">
        <f>IF(OR(N6="DQ",O6="DQ",P6="DQ",Q6="DQ",R6="DQ",S6="DQ",T6="DQ",U6="DQ",V6="DQ",N6="WD",O6="WD",P6="WD",Q6="WD",R6="WD",S6="WD",T6="WD",U6="WD",V6="WD"),"DNQ",SUM(N6:V6))</f>
        <v>49</v>
      </c>
      <c r="X6" s="26">
        <f>IF(M6="DNQ",0,IF(W6="DNQ",0,(SUM(M6+W6))))</f>
        <v>106</v>
      </c>
      <c r="Y6" s="26">
        <f>IF(X6=0,1000,IF(AND($AB$5&gt;0.9,$AB$5&lt;4.1),X6+100,X6))</f>
        <v>206</v>
      </c>
      <c r="Z6" s="29"/>
      <c r="AA6" s="26">
        <f>IF(Y6&lt;&gt;1000,RANK(Y6,$Y$4:$Y$72,1),"DNQ")</f>
        <v>34</v>
      </c>
      <c r="AB6" s="46"/>
      <c r="AE6" s="5" t="s">
        <v>1</v>
      </c>
    </row>
    <row r="7" spans="1:28" ht="12">
      <c r="A7" s="17"/>
      <c r="B7" s="8">
        <v>4</v>
      </c>
      <c r="C7" s="5" t="s">
        <v>78</v>
      </c>
      <c r="D7" s="5">
        <v>6</v>
      </c>
      <c r="E7" s="5">
        <v>5</v>
      </c>
      <c r="F7" s="5">
        <v>8</v>
      </c>
      <c r="G7" s="5">
        <v>8</v>
      </c>
      <c r="H7" s="5">
        <v>7</v>
      </c>
      <c r="I7" s="5">
        <v>6</v>
      </c>
      <c r="J7" s="5">
        <v>6</v>
      </c>
      <c r="K7" s="5">
        <v>4</v>
      </c>
      <c r="L7" s="5">
        <v>5</v>
      </c>
      <c r="M7" s="25">
        <f>IF(OR(D7="DQ",E7="DQ",F7="DQ",G7="DQ",H7="DQ",I7="DQ",J7="DQ",K7="DQ",L7="DQ",D7="WD",E7="WD",F7="WD",G7="WD",H7="WD",I7="WD",J7="WD",K7="WD",L7="WD"),"DNQ",SUM(D7:L7))</f>
        <v>55</v>
      </c>
      <c r="N7" s="5">
        <v>6</v>
      </c>
      <c r="O7" s="5">
        <v>4</v>
      </c>
      <c r="P7" s="5">
        <v>6</v>
      </c>
      <c r="Q7" s="5">
        <v>4</v>
      </c>
      <c r="R7" s="5">
        <v>6</v>
      </c>
      <c r="S7" s="5">
        <v>5</v>
      </c>
      <c r="T7" s="5">
        <v>4</v>
      </c>
      <c r="U7" s="5">
        <v>7</v>
      </c>
      <c r="V7" s="5">
        <v>9</v>
      </c>
      <c r="W7" s="25">
        <f>IF(OR(N7="DQ",O7="DQ",P7="DQ",Q7="DQ",R7="DQ",S7="DQ",T7="DQ",U7="DQ",V7="DQ",N7="WD",O7="WD",P7="WD",Q7="WD",R7="WD",S7="WD",T7="WD",U7="WD",V7="WD"),"DNQ",SUM(N7:V7))</f>
        <v>51</v>
      </c>
      <c r="X7" s="26">
        <f>IF(M7="DNQ",0,IF(W7="DNQ",0,(SUM(M7+W7))))</f>
        <v>106</v>
      </c>
      <c r="Y7" s="26">
        <f>IF(X7=0,1000,IF(AND($AB$5&gt;0.9,$AB$5&lt;4.1),X7+100,X7))</f>
        <v>206</v>
      </c>
      <c r="Z7" s="29"/>
      <c r="AA7" s="26">
        <f>IF(Y7&lt;&gt;1000,RANK(Y7,$Y$4:$Y$72,1),"DNQ")</f>
        <v>34</v>
      </c>
      <c r="AB7" s="15"/>
    </row>
    <row r="8" spans="1:31" ht="12">
      <c r="A8" s="13" t="s">
        <v>21</v>
      </c>
      <c r="B8" s="8">
        <v>5</v>
      </c>
      <c r="C8" s="5" t="s">
        <v>79</v>
      </c>
      <c r="D8" s="5">
        <v>10</v>
      </c>
      <c r="E8" s="5">
        <v>10</v>
      </c>
      <c r="F8" s="5">
        <v>4</v>
      </c>
      <c r="G8" s="5">
        <v>6</v>
      </c>
      <c r="H8" s="5">
        <v>8</v>
      </c>
      <c r="I8" s="5">
        <v>5</v>
      </c>
      <c r="J8" s="5">
        <v>8</v>
      </c>
      <c r="K8" s="5">
        <v>5</v>
      </c>
      <c r="L8" s="5">
        <v>5</v>
      </c>
      <c r="M8" s="25">
        <f>IF(OR(D8="DQ",E8="DQ",F8="DQ",G8="DQ",H8="DQ",I8="DQ",J8="DQ",K8="DQ",L8="DQ",D8="WD",E8="WD",F8="WD",G8="WD",H8="WD",I8="WD",J8="WD",K8="WD",L8="WD"),"DNQ",SUM(D8:L8))</f>
        <v>61</v>
      </c>
      <c r="N8" s="5">
        <v>6</v>
      </c>
      <c r="O8" s="5">
        <v>7</v>
      </c>
      <c r="P8" s="5">
        <v>8</v>
      </c>
      <c r="Q8" s="5">
        <v>6</v>
      </c>
      <c r="R8" s="5">
        <v>6</v>
      </c>
      <c r="S8" s="5">
        <v>7</v>
      </c>
      <c r="T8" s="5">
        <v>5</v>
      </c>
      <c r="U8" s="5">
        <v>7</v>
      </c>
      <c r="V8" s="5">
        <v>8</v>
      </c>
      <c r="W8" s="25">
        <f>IF(OR(N8="DQ",O8="DQ",P8="DQ",Q8="DQ",R8="DQ",S8="DQ",T8="DQ",U8="DQ",V8="DQ",N8="WD",O8="WD",P8="WD",Q8="WD",R8="WD",S8="WD",T8="WD",U8="WD",V8="WD"),"DNQ",SUM(N8:V8))</f>
        <v>60</v>
      </c>
      <c r="X8" s="26">
        <f>IF(M8="DNQ",0,IF(W8="DNQ",0,(SUM(M8+W8))))</f>
        <v>121</v>
      </c>
      <c r="Y8" s="26">
        <f>IF(X8=0,1000,IF(AND($AB$5&gt;0.9,$AB$5&lt;4.1),X8+100,X8))</f>
        <v>221</v>
      </c>
      <c r="Z8" s="29"/>
      <c r="AA8" s="26">
        <f>IF(Y8&lt;&gt;1000,RANK(Y8,$Y$4:$Y$72,1),"DNQ")</f>
        <v>39</v>
      </c>
      <c r="AB8" s="15"/>
      <c r="AE8" s="5" t="s">
        <v>12</v>
      </c>
    </row>
    <row r="9" spans="1:31" ht="12">
      <c r="A9" s="13" t="s">
        <v>21</v>
      </c>
      <c r="B9" s="8" t="s">
        <v>21</v>
      </c>
      <c r="C9" s="18" t="s">
        <v>26</v>
      </c>
      <c r="D9" s="18"/>
      <c r="E9" s="18"/>
      <c r="F9" s="18"/>
      <c r="G9" s="18"/>
      <c r="H9" s="18"/>
      <c r="I9" s="18"/>
      <c r="J9" s="18"/>
      <c r="K9" s="18"/>
      <c r="L9" s="18"/>
      <c r="M9" s="14"/>
      <c r="N9" s="8"/>
      <c r="O9" s="8"/>
      <c r="P9" s="8"/>
      <c r="Q9" s="8"/>
      <c r="R9" s="8"/>
      <c r="S9" s="8"/>
      <c r="T9" s="8"/>
      <c r="U9" s="8"/>
      <c r="V9" s="8"/>
      <c r="W9" s="14"/>
      <c r="X9" s="27">
        <f>IF(X4=0,SMALL(X4:X8,2)+SMALL(X4:X8,3)+SMALL(X4:X8,4)+SMALL(X4:X8,5),IF(X5=0,SMALL(X4:X8,2)+SMALL(X4:X8,3)+SMALL(X4:X8,4)+SMALL(X4:X8,5),IF(X6=0,SMALL(X4:X8,2)+SMALL(X4:X8,3)+SMALL(X4:X8,4)+SMALL(X4:X8,5),IF(X7=0,SMALL(X4:X8,2)+SMALL(X4:X8,3)+SMALL(X4:X8,4)+SMALL(X4:X8,5),IF(X8=0,SMALL(X4:X8,2)+SMALL(X4:X8,3)+SMALL(X4:X8,4)+SMALL(X4:X8,5),SMALL(X4:X8,1)+SMALL(X4:X8,2)+SMALL(X4:X8,3)+SMALL(X4:X8,4))))))</f>
        <v>411</v>
      </c>
      <c r="Y9" s="19"/>
      <c r="Z9" s="30"/>
      <c r="AA9" s="19"/>
      <c r="AC9" s="2">
        <f>X9</f>
        <v>411</v>
      </c>
      <c r="AE9" s="5" t="s">
        <v>45</v>
      </c>
    </row>
    <row r="10" spans="1:27" ht="12">
      <c r="A10" s="13" t="s">
        <v>21</v>
      </c>
      <c r="B10" s="8" t="s">
        <v>21</v>
      </c>
      <c r="C10" s="5" t="s">
        <v>21</v>
      </c>
      <c r="M10" s="14"/>
      <c r="N10" s="8"/>
      <c r="O10" s="8"/>
      <c r="P10" s="8"/>
      <c r="Q10" s="8"/>
      <c r="R10" s="8"/>
      <c r="S10" s="8"/>
      <c r="T10" s="8"/>
      <c r="U10" s="8"/>
      <c r="V10" s="8"/>
      <c r="W10" s="14"/>
      <c r="X10" s="19" t="s">
        <v>21</v>
      </c>
      <c r="Y10" s="19"/>
      <c r="Z10" s="29"/>
      <c r="AA10" s="19"/>
    </row>
    <row r="11" spans="1:31" ht="12">
      <c r="A11" s="34" t="s">
        <v>54</v>
      </c>
      <c r="B11" s="8">
        <v>1</v>
      </c>
      <c r="C11" s="5" t="s">
        <v>56</v>
      </c>
      <c r="D11" s="5">
        <v>5</v>
      </c>
      <c r="E11" s="5">
        <v>9</v>
      </c>
      <c r="F11" s="5">
        <v>4</v>
      </c>
      <c r="G11" s="5">
        <v>7</v>
      </c>
      <c r="H11" s="5">
        <v>6</v>
      </c>
      <c r="I11" s="5">
        <v>7</v>
      </c>
      <c r="J11" s="5">
        <v>5</v>
      </c>
      <c r="K11" s="5">
        <v>5</v>
      </c>
      <c r="L11" s="5">
        <v>6</v>
      </c>
      <c r="M11" s="25">
        <f>IF(OR(D11="DQ",E11="DQ",F11="DQ",G11="DQ",H11="DQ",I11="DQ",J11="DQ",K11="DQ",L11="DQ",D11="WD",E11="WD",F11="WD",G11="WD",H11="WD",I11="WD",J11="WD",K11="WD",L11="WD"),"DNQ",SUM(D11:L11))</f>
        <v>54</v>
      </c>
      <c r="N11" s="5">
        <v>5</v>
      </c>
      <c r="O11" s="5">
        <v>4</v>
      </c>
      <c r="P11" s="5">
        <v>6</v>
      </c>
      <c r="Q11" s="5">
        <v>5</v>
      </c>
      <c r="R11" s="5">
        <v>3</v>
      </c>
      <c r="S11" s="5">
        <v>6</v>
      </c>
      <c r="T11" s="5">
        <v>3</v>
      </c>
      <c r="U11" s="5">
        <v>7</v>
      </c>
      <c r="V11" s="5">
        <v>9</v>
      </c>
      <c r="W11" s="25">
        <f>IF(OR(N11="DQ",O11="DQ",P11="DQ",Q11="DQ",R11="DQ",S11="DQ",T11="DQ",U11="DQ",V11="DQ",N11="WD",O11="WD",P11="WD",Q11="WD",R11="WD",S11="WD",T11="WD",U11="WD",V11="WD"),"DNQ",SUM(N11:V11))</f>
        <v>48</v>
      </c>
      <c r="X11" s="26">
        <f>IF(M11="DNQ",0,IF(W11="DNQ",0,(SUM(M11+W11))))</f>
        <v>102</v>
      </c>
      <c r="Y11" s="26">
        <f>IF(X11=0,1000,IF(AND($AB$12&gt;0.9,$AB$12&lt;4.1),X11+100,X11))</f>
        <v>102</v>
      </c>
      <c r="Z11" s="29"/>
      <c r="AA11" s="26">
        <f>IF(Y11&lt;&gt;1000,RANK(Y11,$Y$4:$Y$72,1),"DNQ")</f>
        <v>2</v>
      </c>
      <c r="AB11" s="15"/>
      <c r="AC11" s="23" t="str">
        <f>A11</f>
        <v>Kenosha Temper</v>
      </c>
      <c r="AE11" s="5" t="s">
        <v>43</v>
      </c>
    </row>
    <row r="12" spans="1:28" ht="12.75" customHeight="1">
      <c r="A12" s="35" t="s">
        <v>55</v>
      </c>
      <c r="B12" s="8">
        <v>2</v>
      </c>
      <c r="C12" s="5" t="s">
        <v>57</v>
      </c>
      <c r="D12" s="5">
        <v>7</v>
      </c>
      <c r="E12" s="5">
        <v>7</v>
      </c>
      <c r="F12" s="5">
        <v>7</v>
      </c>
      <c r="G12" s="5">
        <v>5</v>
      </c>
      <c r="H12" s="5">
        <v>4</v>
      </c>
      <c r="I12" s="5">
        <v>7</v>
      </c>
      <c r="J12" s="5">
        <v>8</v>
      </c>
      <c r="K12" s="5">
        <v>4</v>
      </c>
      <c r="L12" s="5">
        <v>5</v>
      </c>
      <c r="M12" s="25">
        <f>IF(OR(D12="DQ",E12="DQ",F12="DQ",G12="DQ",H12="DQ",I12="DQ",J12="DQ",K12="DQ",L12="DQ",D12="WD",E12="WD",F12="WD",G12="WD",H12="WD",I12="WD",J12="WD",K12="WD",L12="WD"),"DNQ",SUM(D12:L12))</f>
        <v>54</v>
      </c>
      <c r="N12" s="5">
        <v>5</v>
      </c>
      <c r="O12" s="5">
        <v>6</v>
      </c>
      <c r="P12" s="5">
        <v>6</v>
      </c>
      <c r="Q12" s="5">
        <v>5</v>
      </c>
      <c r="R12" s="5">
        <v>4</v>
      </c>
      <c r="S12" s="5">
        <v>5</v>
      </c>
      <c r="T12" s="5">
        <v>6</v>
      </c>
      <c r="U12" s="5">
        <v>7</v>
      </c>
      <c r="V12" s="5">
        <v>8</v>
      </c>
      <c r="W12" s="25">
        <f>IF(OR(N12="DQ",O12="DQ",P12="DQ",Q12="DQ",R12="DQ",S12="DQ",T12="DQ",U12="DQ",V12="DQ",N12="WD",O12="WD",P12="WD",Q12="WD",R12="WD",S12="WD",T12="WD",U12="WD",V12="WD"),"DNQ",SUM(N12:V12))</f>
        <v>52</v>
      </c>
      <c r="X12" s="26">
        <f>IF(M12="DNQ",0,IF(W12="DNQ",0,(SUM(M12+W12))))</f>
        <v>106</v>
      </c>
      <c r="Y12" s="26">
        <f>IF(X12=0,1000,IF(AND($AB$12&gt;0.9,$AB$12&lt;4.1),X12+100,X12))</f>
        <v>106</v>
      </c>
      <c r="Z12" s="29"/>
      <c r="AA12" s="26">
        <f>IF(Y12&lt;&gt;1000,RANK(Y12,$Y$4:$Y$72,1),"DNQ")</f>
        <v>3</v>
      </c>
      <c r="AB12" s="46">
        <f>VLOOKUP(X16+Z16,'TEAM STANDINGS'!$A$2:$C$10,3)</f>
        <v>5</v>
      </c>
    </row>
    <row r="13" spans="1:31" ht="12.75" customHeight="1">
      <c r="A13" s="24">
        <f>IF(AB12=1,"Team Qualifier",IF(AB12=2,"Team Qualifier",IF(AB12=3,"Team Qualifier",IF(AB12=4,"Team Qualifier",""))))</f>
      </c>
      <c r="B13" s="8">
        <v>3</v>
      </c>
      <c r="C13" s="5" t="s">
        <v>58</v>
      </c>
      <c r="D13" s="5" t="s">
        <v>104</v>
      </c>
      <c r="M13" s="25">
        <f>IF(OR(D13="DQ",E13="DQ",F13="DQ",G13="DQ",H13="DQ",I13="DQ",J13="DQ",K13="DQ",L13="DQ",D13="WD",E13="WD",F13="WD",G13="WD",H13="WD",I13="WD",J13="WD",K13="WD",L13="WD"),"DNQ",SUM(D13:L13))</f>
        <v>0</v>
      </c>
      <c r="W13" s="25">
        <f>IF(OR(N13="DQ",O13="DQ",P13="DQ",Q13="DQ",R13="DQ",S13="DQ",T13="DQ",U13="DQ",V13="DQ",N13="WD",O13="WD",P13="WD",Q13="WD",R13="WD",S13="WD",T13="WD",U13="WD",V13="WD"),"DNQ",SUM(N13:V13))</f>
        <v>0</v>
      </c>
      <c r="X13" s="26">
        <f>IF(M13="DNQ",0,IF(W13="DNQ",0,(SUM(M13+W13))))</f>
        <v>0</v>
      </c>
      <c r="Y13" s="26">
        <f>IF(X13=0,1000,IF(AND($AB$12&gt;0.9,$AB$12&lt;4.1),X13+100,X13))</f>
        <v>1000</v>
      </c>
      <c r="Z13" s="29"/>
      <c r="AA13" s="26" t="str">
        <f>IF(Y13&lt;&gt;1000,RANK(Y13,$Y$4:$Y$72,1),"DNQ")</f>
        <v>DNQ</v>
      </c>
      <c r="AB13" s="46"/>
      <c r="AE13" s="5" t="s">
        <v>31</v>
      </c>
    </row>
    <row r="14" spans="1:31" ht="12">
      <c r="A14" s="13" t="s">
        <v>21</v>
      </c>
      <c r="B14" s="8">
        <v>4</v>
      </c>
      <c r="C14" s="5" t="s">
        <v>59</v>
      </c>
      <c r="D14" s="5">
        <v>6</v>
      </c>
      <c r="E14" s="5">
        <v>7</v>
      </c>
      <c r="F14" s="5">
        <v>6</v>
      </c>
      <c r="G14" s="5">
        <v>8</v>
      </c>
      <c r="H14" s="5">
        <v>6</v>
      </c>
      <c r="I14" s="5">
        <v>7</v>
      </c>
      <c r="J14" s="5">
        <v>7</v>
      </c>
      <c r="K14" s="5">
        <v>6</v>
      </c>
      <c r="L14" s="5">
        <v>6</v>
      </c>
      <c r="M14" s="25">
        <f>IF(OR(D14="DQ",E14="DQ",F14="DQ",G14="DQ",H14="DQ",I14="DQ",J14="DQ",K14="DQ",L14="DQ",D14="WD",E14="WD",F14="WD",G14="WD",H14="WD",I14="WD",J14="WD",K14="WD",L14="WD"),"DNQ",SUM(D14:L14))</f>
        <v>59</v>
      </c>
      <c r="N14" s="5">
        <v>6</v>
      </c>
      <c r="O14" s="5">
        <v>7</v>
      </c>
      <c r="P14" s="5">
        <v>8</v>
      </c>
      <c r="Q14" s="5">
        <v>6</v>
      </c>
      <c r="R14" s="5">
        <v>7</v>
      </c>
      <c r="S14" s="5">
        <v>9</v>
      </c>
      <c r="T14" s="5">
        <v>5</v>
      </c>
      <c r="U14" s="5">
        <v>7</v>
      </c>
      <c r="V14" s="5">
        <v>7</v>
      </c>
      <c r="W14" s="25">
        <f>IF(OR(N14="DQ",O14="DQ",P14="DQ",Q14="DQ",R14="DQ",S14="DQ",T14="DQ",U14="DQ",V14="DQ",N14="WD",O14="WD",P14="WD",Q14="WD",R14="WD",S14="WD",T14="WD",U14="WD",V14="WD"),"DNQ",SUM(N14:V14))</f>
        <v>62</v>
      </c>
      <c r="X14" s="26">
        <f>IF(M14="DNQ",0,IF(W14="DNQ",0,(SUM(M14+W14))))</f>
        <v>121</v>
      </c>
      <c r="Y14" s="26">
        <f>IF(X14=0,1000,IF(AND($AB$12&gt;0.9,$AB$12&lt;4.1),X14+100,X14))</f>
        <v>121</v>
      </c>
      <c r="Z14" s="29"/>
      <c r="AA14" s="26">
        <f>IF(Y14&lt;&gt;1000,RANK(Y14,$Y$4:$Y$72,1),"DNQ")</f>
        <v>10</v>
      </c>
      <c r="AB14" s="15"/>
      <c r="AE14" s="5" t="s">
        <v>14</v>
      </c>
    </row>
    <row r="15" spans="1:28" ht="12">
      <c r="A15" s="13" t="s">
        <v>21</v>
      </c>
      <c r="B15" s="8">
        <v>5</v>
      </c>
      <c r="C15" s="5" t="s">
        <v>60</v>
      </c>
      <c r="D15" s="5">
        <v>5</v>
      </c>
      <c r="E15" s="5">
        <v>6</v>
      </c>
      <c r="F15" s="5">
        <v>3</v>
      </c>
      <c r="G15" s="5">
        <v>8</v>
      </c>
      <c r="H15" s="5">
        <v>6</v>
      </c>
      <c r="I15" s="5">
        <v>6</v>
      </c>
      <c r="J15" s="5">
        <v>7</v>
      </c>
      <c r="K15" s="5">
        <v>5</v>
      </c>
      <c r="L15" s="5">
        <v>3</v>
      </c>
      <c r="M15" s="25">
        <f>IF(OR(D15="DQ",E15="DQ",F15="DQ",G15="DQ",H15="DQ",I15="DQ",J15="DQ",K15="DQ",L15="DQ",D15="WD",E15="WD",F15="WD",G15="WD",H15="WD",I15="WD",J15="WD",K15="WD",L15="WD"),"DNQ",SUM(D15:L15))</f>
        <v>49</v>
      </c>
      <c r="N15" s="5">
        <v>7</v>
      </c>
      <c r="O15" s="5">
        <v>8</v>
      </c>
      <c r="P15" s="5">
        <v>5</v>
      </c>
      <c r="Q15" s="5">
        <v>5</v>
      </c>
      <c r="R15" s="5">
        <v>4</v>
      </c>
      <c r="S15" s="5">
        <v>6</v>
      </c>
      <c r="T15" s="5">
        <v>6</v>
      </c>
      <c r="U15" s="5">
        <v>9</v>
      </c>
      <c r="V15" s="5">
        <v>7</v>
      </c>
      <c r="W15" s="25">
        <f>IF(OR(N15="DQ",O15="DQ",P15="DQ",Q15="DQ",R15="DQ",S15="DQ",T15="DQ",U15="DQ",V15="DQ",N15="WD",O15="WD",P15="WD",Q15="WD",R15="WD",S15="WD",T15="WD",U15="WD",V15="WD"),"DNQ",SUM(N15:V15))</f>
        <v>57</v>
      </c>
      <c r="X15" s="26">
        <f>IF(M15="DNQ",0,IF(W15="DNQ",0,(SUM(M15+W15))))</f>
        <v>106</v>
      </c>
      <c r="Y15" s="26">
        <f>IF(X15=0,1000,IF(AND($AB$12&gt;0.9,$AB$12&lt;4.1),X15+100,X15))</f>
        <v>106</v>
      </c>
      <c r="Z15" s="29"/>
      <c r="AA15" s="26">
        <f>IF(Y15&lt;&gt;1000,RANK(Y15,$Y$4:$Y$72,1),"DNQ")</f>
        <v>3</v>
      </c>
      <c r="AB15" s="15"/>
    </row>
    <row r="16" spans="1:31" ht="12">
      <c r="A16" s="13" t="s">
        <v>21</v>
      </c>
      <c r="B16" s="8" t="s">
        <v>21</v>
      </c>
      <c r="C16" s="18" t="s">
        <v>26</v>
      </c>
      <c r="D16" s="18"/>
      <c r="E16" s="18"/>
      <c r="F16" s="18"/>
      <c r="G16" s="18"/>
      <c r="H16" s="18"/>
      <c r="I16" s="18"/>
      <c r="J16" s="18"/>
      <c r="K16" s="18"/>
      <c r="L16" s="18"/>
      <c r="M16" s="14"/>
      <c r="N16" s="8"/>
      <c r="O16" s="8"/>
      <c r="P16" s="8"/>
      <c r="Q16" s="8"/>
      <c r="R16" s="8"/>
      <c r="S16" s="8"/>
      <c r="T16" s="8"/>
      <c r="U16" s="8"/>
      <c r="V16" s="8"/>
      <c r="W16" s="14"/>
      <c r="X16" s="27">
        <f>IF(X11=0,SMALL(X11:X15,2)+SMALL(X11:X15,3)+SMALL(X11:X15,4)+SMALL(X11:X15,5),IF(X12=0,SMALL(X11:X15,2)+SMALL(X11:X15,3)+SMALL(X11:X15,4)+SMALL(X11:X15,5),IF(X13=0,SMALL(X11:X15,2)+SMALL(X11:X15,3)+SMALL(X11:X15,4)+SMALL(X11:X15,5),IF(X14=0,SMALL(X11:X15,2)+SMALL(X11:X15,3)+SMALL(X11:X15,4)+SMALL(X11:X15,5),IF(X15=0,SMALL(X11:X15,2)+SMALL(X11:X15,3)+SMALL(X11:X15,4)+SMALL(X11:X15,5),SMALL(X11:X15,1)+SMALL(X11:X15,2)+SMALL(X11:X15,3)+SMALL(X11:X15,4))))))</f>
        <v>435</v>
      </c>
      <c r="Y16" s="19"/>
      <c r="Z16" s="30"/>
      <c r="AA16" s="19"/>
      <c r="AC16" s="2">
        <f>X16</f>
        <v>435</v>
      </c>
      <c r="AE16" s="5" t="s">
        <v>34</v>
      </c>
    </row>
    <row r="17" spans="1:31" ht="12">
      <c r="A17" s="13" t="s">
        <v>21</v>
      </c>
      <c r="B17" s="8" t="s">
        <v>21</v>
      </c>
      <c r="C17" s="5" t="s">
        <v>21</v>
      </c>
      <c r="M17" s="14"/>
      <c r="N17" s="8"/>
      <c r="O17" s="8"/>
      <c r="P17" s="8"/>
      <c r="Q17" s="8"/>
      <c r="R17" s="8"/>
      <c r="S17" s="8"/>
      <c r="T17" s="8"/>
      <c r="U17" s="8"/>
      <c r="V17" s="8"/>
      <c r="W17" s="14"/>
      <c r="X17" s="19" t="s">
        <v>21</v>
      </c>
      <c r="Y17" s="19"/>
      <c r="Z17" s="29"/>
      <c r="AA17" s="19"/>
      <c r="AE17" s="5" t="s">
        <v>13</v>
      </c>
    </row>
    <row r="18" spans="1:31" ht="12">
      <c r="A18" s="34" t="s">
        <v>61</v>
      </c>
      <c r="B18" s="8">
        <v>1</v>
      </c>
      <c r="C18" s="5" t="s">
        <v>70</v>
      </c>
      <c r="D18" s="5">
        <v>5</v>
      </c>
      <c r="E18" s="5">
        <v>6</v>
      </c>
      <c r="F18" s="5">
        <v>5</v>
      </c>
      <c r="G18" s="5">
        <v>7</v>
      </c>
      <c r="H18" s="5">
        <v>5</v>
      </c>
      <c r="I18" s="5">
        <v>7</v>
      </c>
      <c r="J18" s="5">
        <v>8</v>
      </c>
      <c r="K18" s="5">
        <v>5</v>
      </c>
      <c r="L18" s="5">
        <v>5</v>
      </c>
      <c r="M18" s="25">
        <f>IF(OR(D18="DQ",E18="DQ",F18="DQ",G18="DQ",H18="DQ",I18="DQ",J18="DQ",K18="DQ",L18="DQ",D18="WD",E18="WD",F18="WD",G18="WD",H18="WD",I18="WD",J18="WD",K18="WD",L18="WD"),"DNQ",SUM(D18:L18))</f>
        <v>53</v>
      </c>
      <c r="N18" s="5">
        <v>5</v>
      </c>
      <c r="O18" s="5">
        <v>5</v>
      </c>
      <c r="P18" s="5">
        <v>6</v>
      </c>
      <c r="Q18" s="5">
        <v>6</v>
      </c>
      <c r="R18" s="5">
        <v>7</v>
      </c>
      <c r="S18" s="5">
        <v>7</v>
      </c>
      <c r="T18" s="5">
        <v>5</v>
      </c>
      <c r="U18" s="5">
        <v>7</v>
      </c>
      <c r="V18" s="5">
        <v>6</v>
      </c>
      <c r="W18" s="25">
        <f>IF(OR(N18="DQ",O18="DQ",P18="DQ",Q18="DQ",R18="DQ",S18="DQ",T18="DQ",U18="DQ",V18="DQ",N18="WD",O18="WD",P18="WD",Q18="WD",R18="WD",S18="WD",T18="WD",U18="WD",V18="WD"),"DNQ",SUM(N18:V18))</f>
        <v>54</v>
      </c>
      <c r="X18" s="26">
        <f>IF(M18="DNQ",0,IF(W18="DNQ",0,(SUM(M18+W18))))</f>
        <v>107</v>
      </c>
      <c r="Y18" s="26">
        <f>IF(X18=0,1000,IF(AND($AB$19&gt;0.9,$AB$19&lt;4.1),X18+100,X18))</f>
        <v>107</v>
      </c>
      <c r="Z18" s="29"/>
      <c r="AA18" s="26">
        <f>IF(Y18&lt;&gt;1000,RANK(Y18,$Y$4:$Y$72,1),"DNQ")</f>
        <v>5</v>
      </c>
      <c r="AB18" s="15"/>
      <c r="AC18" s="23" t="str">
        <f>A18</f>
        <v>Kenosha Indian Trail</v>
      </c>
      <c r="AE18" s="5" t="s">
        <v>32</v>
      </c>
    </row>
    <row r="19" spans="1:31" ht="12">
      <c r="A19" s="34" t="s">
        <v>62</v>
      </c>
      <c r="B19" s="8">
        <v>2</v>
      </c>
      <c r="C19" s="5" t="s">
        <v>71</v>
      </c>
      <c r="D19" s="5">
        <v>5</v>
      </c>
      <c r="E19" s="5">
        <v>5</v>
      </c>
      <c r="F19" s="5">
        <v>9</v>
      </c>
      <c r="G19" s="5">
        <v>6</v>
      </c>
      <c r="H19" s="5">
        <v>6</v>
      </c>
      <c r="I19" s="5">
        <v>6</v>
      </c>
      <c r="J19" s="5">
        <v>6</v>
      </c>
      <c r="K19" s="5">
        <v>4</v>
      </c>
      <c r="L19" s="5">
        <v>4</v>
      </c>
      <c r="M19" s="25">
        <f>IF(OR(D19="DQ",E19="DQ",F19="DQ",G19="DQ",H19="DQ",I19="DQ",J19="DQ",K19="DQ",L19="DQ",D19="WD",E19="WD",F19="WD",G19="WD",H19="WD",I19="WD",J19="WD",K19="WD",L19="WD"),"DNQ",SUM(D19:L19))</f>
        <v>51</v>
      </c>
      <c r="N19" s="5">
        <v>7</v>
      </c>
      <c r="O19" s="5">
        <v>7</v>
      </c>
      <c r="P19" s="5">
        <v>9</v>
      </c>
      <c r="Q19" s="5">
        <v>5</v>
      </c>
      <c r="R19" s="5">
        <v>5</v>
      </c>
      <c r="S19" s="5">
        <v>5</v>
      </c>
      <c r="T19" s="5">
        <v>6</v>
      </c>
      <c r="U19" s="5">
        <v>8</v>
      </c>
      <c r="V19" s="5">
        <v>9</v>
      </c>
      <c r="W19" s="25">
        <f>IF(OR(N19="DQ",O19="DQ",P19="DQ",Q19="DQ",R19="DQ",S19="DQ",T19="DQ",U19="DQ",V19="DQ",N19="WD",O19="WD",P19="WD",Q19="WD",R19="WD",S19="WD",T19="WD",U19="WD",V19="WD"),"DNQ",SUM(N19:V19))</f>
        <v>61</v>
      </c>
      <c r="X19" s="26">
        <f>IF(M19="DNQ",0,IF(W19="DNQ",0,(SUM(M19+W19))))</f>
        <v>112</v>
      </c>
      <c r="Y19" s="26">
        <f>IF(X19=0,1000,IF(AND($AB$19&gt;0.9,$AB$19&lt;4.1),X19+100,X19))</f>
        <v>112</v>
      </c>
      <c r="Z19" s="29"/>
      <c r="AA19" s="26">
        <f>IF(Y19&lt;&gt;1000,RANK(Y19,$Y$4:$Y$72,1),"DNQ")</f>
        <v>8</v>
      </c>
      <c r="AB19" s="46">
        <f>VLOOKUP(X23+Z23,'TEAM STANDINGS'!$A$2:$C$10,3)</f>
        <v>7</v>
      </c>
      <c r="AE19" s="5" t="s">
        <v>33</v>
      </c>
    </row>
    <row r="20" spans="1:28" ht="12">
      <c r="A20" s="24">
        <f>IF(AB19=1,"Team Qualifier",IF(AB19=2,"Team Qualifier",IF(AB19=3,"Team Qualifier",IF(AB19=4,"Team Qualifier",""))))</f>
      </c>
      <c r="B20" s="8">
        <v>3</v>
      </c>
      <c r="C20" s="5" t="s">
        <v>72</v>
      </c>
      <c r="D20" s="5">
        <v>6</v>
      </c>
      <c r="E20" s="5">
        <v>6</v>
      </c>
      <c r="F20" s="5">
        <v>5</v>
      </c>
      <c r="G20" s="5">
        <v>6</v>
      </c>
      <c r="H20" s="5">
        <v>6</v>
      </c>
      <c r="I20" s="5">
        <v>7</v>
      </c>
      <c r="J20" s="5">
        <v>7</v>
      </c>
      <c r="K20" s="5">
        <v>5</v>
      </c>
      <c r="L20" s="5">
        <v>3</v>
      </c>
      <c r="M20" s="25">
        <f>IF(OR(D20="DQ",E20="DQ",F20="DQ",G20="DQ",H20="DQ",I20="DQ",J20="DQ",K20="DQ",L20="DQ",D20="WD",E20="WD",F20="WD",G20="WD",H20="WD",I20="WD",J20="WD",K20="WD",L20="WD"),"DNQ",SUM(D20:L20))</f>
        <v>51</v>
      </c>
      <c r="N20" s="5">
        <v>7</v>
      </c>
      <c r="O20" s="5">
        <v>6</v>
      </c>
      <c r="P20" s="5">
        <v>7</v>
      </c>
      <c r="Q20" s="5">
        <v>7</v>
      </c>
      <c r="R20" s="5">
        <v>6</v>
      </c>
      <c r="S20" s="5">
        <v>6</v>
      </c>
      <c r="T20" s="5">
        <v>4</v>
      </c>
      <c r="U20" s="5">
        <v>7</v>
      </c>
      <c r="V20" s="5">
        <v>6</v>
      </c>
      <c r="W20" s="25">
        <f>IF(OR(N20="DQ",O20="DQ",P20="DQ",Q20="DQ",R20="DQ",S20="DQ",T20="DQ",U20="DQ",V20="DQ",N20="WD",O20="WD",P20="WD",Q20="WD",R20="WD",S20="WD",T20="WD",U20="WD",V20="WD"),"DNQ",SUM(N20:V20))</f>
        <v>56</v>
      </c>
      <c r="X20" s="26">
        <f>IF(M20="DNQ",0,IF(W20="DNQ",0,(SUM(M20+W20))))</f>
        <v>107</v>
      </c>
      <c r="Y20" s="26">
        <f>IF(X20=0,1000,IF(AND($AB$19&gt;0.9,$AB$19&lt;4.1),X20+100,X20))</f>
        <v>107</v>
      </c>
      <c r="Z20" s="29"/>
      <c r="AA20" s="26">
        <f>IF(Y20&lt;&gt;1000,RANK(Y20,$Y$4:$Y$72,1),"DNQ")</f>
        <v>5</v>
      </c>
      <c r="AB20" s="46"/>
    </row>
    <row r="21" spans="1:31" ht="12">
      <c r="A21" s="13" t="s">
        <v>21</v>
      </c>
      <c r="B21" s="8">
        <v>4</v>
      </c>
      <c r="C21" s="5" t="s">
        <v>73</v>
      </c>
      <c r="D21" s="5">
        <v>9</v>
      </c>
      <c r="E21" s="5">
        <v>9</v>
      </c>
      <c r="F21" s="5">
        <v>9</v>
      </c>
      <c r="G21" s="5">
        <v>7</v>
      </c>
      <c r="H21" s="5">
        <v>7</v>
      </c>
      <c r="I21" s="5">
        <v>8</v>
      </c>
      <c r="J21" s="5">
        <v>9</v>
      </c>
      <c r="K21" s="5">
        <v>8</v>
      </c>
      <c r="L21" s="5">
        <v>6</v>
      </c>
      <c r="M21" s="25">
        <f>IF(OR(D21="DQ",E21="DQ",F21="DQ",G21="DQ",H21="DQ",I21="DQ",J21="DQ",K21="DQ",L21="DQ",D21="WD",E21="WD",F21="WD",G21="WD",H21="WD",I21="WD",J21="WD",K21="WD",L21="WD"),"DNQ",SUM(D21:L21))</f>
        <v>72</v>
      </c>
      <c r="N21" s="5">
        <v>8</v>
      </c>
      <c r="O21" s="5">
        <v>10</v>
      </c>
      <c r="P21" s="5">
        <v>10</v>
      </c>
      <c r="Q21" s="5">
        <v>8</v>
      </c>
      <c r="R21" s="5">
        <v>7</v>
      </c>
      <c r="S21" s="5">
        <v>11</v>
      </c>
      <c r="T21" s="5">
        <v>8</v>
      </c>
      <c r="U21" s="5">
        <v>12</v>
      </c>
      <c r="V21" s="5">
        <v>10</v>
      </c>
      <c r="W21" s="25">
        <f>IF(OR(N21="DQ",O21="DQ",P21="DQ",Q21="DQ",R21="DQ",S21="DQ",T21="DQ",U21="DQ",V21="DQ",N21="WD",O21="WD",P21="WD",Q21="WD",R21="WD",S21="WD",T21="WD",U21="WD",V21="WD"),"DNQ",SUM(N21:V21))</f>
        <v>84</v>
      </c>
      <c r="X21" s="26">
        <f>IF(M21="DNQ",0,IF(W21="DNQ",0,(SUM(M21+W21))))</f>
        <v>156</v>
      </c>
      <c r="Y21" s="26">
        <f>IF(X21=0,1000,IF(AND($AB$19&gt;0.9,$AB$19&lt;4.1),X21+100,X21))</f>
        <v>156</v>
      </c>
      <c r="Z21" s="29"/>
      <c r="AA21" s="26">
        <f>IF(Y21&lt;&gt;1000,RANK(Y21,$Y$4:$Y$72,1),"DNQ")</f>
        <v>19</v>
      </c>
      <c r="AB21" s="15"/>
      <c r="AE21" s="5" t="s">
        <v>6</v>
      </c>
    </row>
    <row r="22" spans="1:31" ht="12">
      <c r="A22" s="13" t="s">
        <v>21</v>
      </c>
      <c r="B22" s="8">
        <v>5</v>
      </c>
      <c r="C22" s="5" t="s">
        <v>74</v>
      </c>
      <c r="D22" s="5">
        <v>8</v>
      </c>
      <c r="E22" s="5">
        <v>8</v>
      </c>
      <c r="F22" s="5">
        <v>11</v>
      </c>
      <c r="G22" s="5">
        <v>11</v>
      </c>
      <c r="H22" s="5">
        <v>8</v>
      </c>
      <c r="I22" s="5">
        <v>8</v>
      </c>
      <c r="J22" s="5">
        <v>11</v>
      </c>
      <c r="K22" s="5">
        <v>9</v>
      </c>
      <c r="L22" s="5">
        <v>7</v>
      </c>
      <c r="M22" s="25">
        <f>IF(OR(D22="DQ",E22="DQ",F22="DQ",G22="DQ",H22="DQ",I22="DQ",J22="DQ",K22="DQ",L22="DQ",D22="WD",E22="WD",F22="WD",G22="WD",H22="WD",I22="WD",J22="WD",K22="WD",L22="WD"),"DNQ",SUM(D22:L22))</f>
        <v>81</v>
      </c>
      <c r="N22" s="5">
        <v>7</v>
      </c>
      <c r="O22" s="5">
        <v>7</v>
      </c>
      <c r="P22" s="5">
        <v>7</v>
      </c>
      <c r="Q22" s="5">
        <v>8</v>
      </c>
      <c r="R22" s="5">
        <v>6</v>
      </c>
      <c r="S22" s="5">
        <v>9</v>
      </c>
      <c r="T22" s="5">
        <v>6</v>
      </c>
      <c r="U22" s="5">
        <v>9</v>
      </c>
      <c r="V22" s="5">
        <v>5</v>
      </c>
      <c r="W22" s="25">
        <f>IF(OR(N22="DQ",O22="DQ",P22="DQ",Q22="DQ",R22="DQ",S22="DQ",T22="DQ",U22="DQ",V22="DQ",N22="WD",O22="WD",P22="WD",Q22="WD",R22="WD",S22="WD",T22="WD",U22="WD",V22="WD"),"DNQ",SUM(N22:V22))</f>
        <v>64</v>
      </c>
      <c r="X22" s="26">
        <f>IF(M22="DNQ",0,IF(W22="DNQ",0,(SUM(M22+W22))))</f>
        <v>145</v>
      </c>
      <c r="Y22" s="26">
        <f>IF(X22=0,1000,IF(AND($AB$19&gt;0.9,$AB$19&lt;4.1),X22+100,X22))</f>
        <v>145</v>
      </c>
      <c r="Z22" s="29"/>
      <c r="AA22" s="26">
        <f>IF(Y22&lt;&gt;1000,RANK(Y22,$Y$4:$Y$72,1),"DNQ")</f>
        <v>17</v>
      </c>
      <c r="AB22" s="15"/>
      <c r="AE22" s="5" t="s">
        <v>7</v>
      </c>
    </row>
    <row r="23" spans="1:31" ht="12">
      <c r="A23" s="13" t="s">
        <v>21</v>
      </c>
      <c r="B23" s="8" t="s">
        <v>21</v>
      </c>
      <c r="C23" s="18" t="s">
        <v>26</v>
      </c>
      <c r="D23" s="18"/>
      <c r="E23" s="18"/>
      <c r="F23" s="18"/>
      <c r="G23" s="18"/>
      <c r="H23" s="18"/>
      <c r="I23" s="18"/>
      <c r="J23" s="18"/>
      <c r="K23" s="18"/>
      <c r="L23" s="18"/>
      <c r="M23" s="14"/>
      <c r="N23" s="8"/>
      <c r="O23" s="8"/>
      <c r="P23" s="8"/>
      <c r="Q23" s="8"/>
      <c r="R23" s="8"/>
      <c r="S23" s="8"/>
      <c r="T23" s="8"/>
      <c r="U23" s="8"/>
      <c r="V23" s="8"/>
      <c r="W23" s="14"/>
      <c r="X23" s="27">
        <f>IF(X18=0,SMALL(X18:X22,2)+SMALL(X18:X22,3)+SMALL(X18:X22,4)+SMALL(X18:X22,5),IF(X19=0,SMALL(X18:X22,2)+SMALL(X18:X22,3)+SMALL(X18:X22,4)+SMALL(X18:X22,5),IF(X20=0,SMALL(X18:X22,2)+SMALL(X18:X22,3)+SMALL(X18:X22,4)+SMALL(X18:X22,5),IF(X21=0,SMALL(X18:X22,2)+SMALL(X18:X22,3)+SMALL(X18:X22,4)+SMALL(X18:X22,5),IF(X22=0,SMALL(X18:X22,2)+SMALL(X18:X22,3)+SMALL(X18:X22,4)+SMALL(X18:X22,5),SMALL(X18:X22,1)+SMALL(X18:X22,2)+SMALL(X18:X22,3)+SMALL(X18:X22,4))))))</f>
        <v>471</v>
      </c>
      <c r="Y23" s="19"/>
      <c r="Z23" s="30"/>
      <c r="AA23" s="19"/>
      <c r="AC23" s="2">
        <f>X23</f>
        <v>471</v>
      </c>
      <c r="AE23" s="5" t="s">
        <v>8</v>
      </c>
    </row>
    <row r="24" spans="13:26" ht="12">
      <c r="M24" s="14"/>
      <c r="W24" s="14"/>
      <c r="Z24" s="29"/>
    </row>
    <row r="25" spans="1:31" ht="12">
      <c r="A25" s="13" t="s">
        <v>3</v>
      </c>
      <c r="B25" s="8">
        <v>1</v>
      </c>
      <c r="C25" s="5" t="s">
        <v>93</v>
      </c>
      <c r="D25" s="5">
        <v>8</v>
      </c>
      <c r="E25" s="5">
        <v>7</v>
      </c>
      <c r="F25" s="5">
        <v>5</v>
      </c>
      <c r="G25" s="5">
        <v>6</v>
      </c>
      <c r="H25" s="5">
        <v>6</v>
      </c>
      <c r="I25" s="5">
        <v>6</v>
      </c>
      <c r="J25" s="5">
        <v>7</v>
      </c>
      <c r="K25" s="5">
        <v>5</v>
      </c>
      <c r="L25" s="5">
        <v>3</v>
      </c>
      <c r="M25" s="25">
        <f>IF(OR(D25="DQ",E25="DQ",F25="DQ",G25="DQ",H25="DQ",I25="DQ",J25="DQ",K25="DQ",L25="DQ",D25="WD",E25="WD",F25="WD",G25="WD",H25="WD",I25="WD",J25="WD",K25="WD",L25="WD"),"DNQ",SUM(D25:L25))</f>
        <v>53</v>
      </c>
      <c r="N25" s="5">
        <v>5</v>
      </c>
      <c r="O25" s="5">
        <v>5</v>
      </c>
      <c r="P25" s="5">
        <v>7</v>
      </c>
      <c r="Q25" s="5">
        <v>5</v>
      </c>
      <c r="R25" s="5">
        <v>5</v>
      </c>
      <c r="S25" s="5">
        <v>4</v>
      </c>
      <c r="T25" s="5">
        <v>7</v>
      </c>
      <c r="U25" s="5">
        <v>6</v>
      </c>
      <c r="V25" s="5">
        <v>6</v>
      </c>
      <c r="W25" s="25">
        <f>IF(OR(N25="DQ",O25="DQ",P25="DQ",Q25="DQ",R25="DQ",S25="DQ",T25="DQ",U25="DQ",V25="DQ",N25="WD",O25="WD",P25="WD",Q25="WD",R25="WD",S25="WD",T25="WD",U25="WD",V25="WD"),"DNQ",SUM(N25:V25))</f>
        <v>50</v>
      </c>
      <c r="X25" s="26">
        <f>IF(M25="DNQ",0,IF(W25="DNQ",0,(SUM(M25+W25))))</f>
        <v>103</v>
      </c>
      <c r="Y25" s="26">
        <f>IF(X25=0,1000,IF(AND($AB$26&gt;0.9,$AB$26&lt;4.1),X25+100,X25))</f>
        <v>203</v>
      </c>
      <c r="Z25" s="29"/>
      <c r="AA25" s="26">
        <f>IF(Y25&lt;&gt;1000,RANK(Y25,$Y$4:$Y$72,1),"DNQ")</f>
        <v>33</v>
      </c>
      <c r="AB25" s="15"/>
      <c r="AC25" s="23" t="str">
        <f>A25</f>
        <v>Racine Case</v>
      </c>
      <c r="AE25" s="5" t="s">
        <v>9</v>
      </c>
    </row>
    <row r="26" spans="1:31" ht="12">
      <c r="A26" s="34" t="s">
        <v>63</v>
      </c>
      <c r="B26" s="8">
        <v>2</v>
      </c>
      <c r="C26" s="5" t="s">
        <v>94</v>
      </c>
      <c r="D26" s="5">
        <v>5</v>
      </c>
      <c r="E26" s="5">
        <v>4</v>
      </c>
      <c r="F26" s="5">
        <v>4</v>
      </c>
      <c r="G26" s="5">
        <v>6</v>
      </c>
      <c r="H26" s="5">
        <v>5</v>
      </c>
      <c r="I26" s="5">
        <v>5</v>
      </c>
      <c r="J26" s="5">
        <v>6</v>
      </c>
      <c r="K26" s="5">
        <v>3</v>
      </c>
      <c r="L26" s="5">
        <v>3</v>
      </c>
      <c r="M26" s="25">
        <f>IF(OR(D26="DQ",E26="DQ",F26="DQ",G26="DQ",H26="DQ",I26="DQ",J26="DQ",K26="DQ",L26="DQ",D26="WD",E26="WD",F26="WD",G26="WD",H26="WD",I26="WD",J26="WD",K26="WD",L26="WD"),"DNQ",SUM(D26:L26))</f>
        <v>41</v>
      </c>
      <c r="N26" s="5">
        <v>5</v>
      </c>
      <c r="O26" s="5">
        <v>5</v>
      </c>
      <c r="P26" s="5">
        <v>3</v>
      </c>
      <c r="Q26" s="5">
        <v>5</v>
      </c>
      <c r="R26" s="5">
        <v>7</v>
      </c>
      <c r="S26" s="5">
        <v>5</v>
      </c>
      <c r="T26" s="5">
        <v>6</v>
      </c>
      <c r="U26" s="5">
        <v>8</v>
      </c>
      <c r="V26" s="5">
        <v>7</v>
      </c>
      <c r="W26" s="25">
        <f>IF(OR(N26="DQ",O26="DQ",P26="DQ",Q26="DQ",R26="DQ",S26="DQ",T26="DQ",U26="DQ",V26="DQ",N26="WD",O26="WD",P26="WD",Q26="WD",R26="WD",S26="WD",T26="WD",U26="WD",V26="WD"),"DNQ",SUM(N26:V26))</f>
        <v>51</v>
      </c>
      <c r="X26" s="26">
        <f>IF(M26="DNQ",0,IF(W26="DNQ",0,(SUM(M26+W26))))</f>
        <v>92</v>
      </c>
      <c r="Y26" s="26">
        <f>IF(X26=0,1000,IF(AND($AB$26&gt;0.9,$AB$26&lt;4.1),X26+100,X26))</f>
        <v>192</v>
      </c>
      <c r="Z26" s="29"/>
      <c r="AA26" s="26">
        <f>IF(Y26&lt;&gt;1000,RANK(Y26,$Y$4:$Y$72,1),"DNQ")</f>
        <v>26</v>
      </c>
      <c r="AB26" s="46">
        <f>VLOOKUP(X30+Z30,'TEAM STANDINGS'!$A$2:$C$10,3)</f>
        <v>3</v>
      </c>
      <c r="AE26" s="5" t="s">
        <v>40</v>
      </c>
    </row>
    <row r="27" spans="1:31" ht="12">
      <c r="A27" s="24" t="str">
        <f>IF(AB26=1,"Team Qualifier",IF(AB26=2,"Team Qualifier",IF(AB26=3,"Team Qualifier",IF(AB26=4,"Team Qualifier",""))))</f>
        <v>Team Qualifier</v>
      </c>
      <c r="B27" s="8">
        <v>3</v>
      </c>
      <c r="C27" s="5" t="s">
        <v>95</v>
      </c>
      <c r="D27" s="5">
        <v>6</v>
      </c>
      <c r="E27" s="5">
        <v>6</v>
      </c>
      <c r="F27" s="5">
        <v>5</v>
      </c>
      <c r="G27" s="5">
        <v>6</v>
      </c>
      <c r="H27" s="5">
        <v>5</v>
      </c>
      <c r="I27" s="5">
        <v>7</v>
      </c>
      <c r="J27" s="5">
        <v>6</v>
      </c>
      <c r="K27" s="5">
        <v>6</v>
      </c>
      <c r="L27" s="5">
        <v>4</v>
      </c>
      <c r="M27" s="25">
        <f>IF(OR(D27="DQ",E27="DQ",F27="DQ",G27="DQ",H27="DQ",I27="DQ",J27="DQ",K27="DQ",L27="DQ",D27="WD",E27="WD",F27="WD",G27="WD",H27="WD",I27="WD",J27="WD",K27="WD",L27="WD"),"DNQ",SUM(D27:L27))</f>
        <v>51</v>
      </c>
      <c r="N27" s="5">
        <v>6</v>
      </c>
      <c r="O27" s="5">
        <v>7</v>
      </c>
      <c r="P27" s="5">
        <v>6</v>
      </c>
      <c r="Q27" s="5">
        <v>5</v>
      </c>
      <c r="R27" s="5">
        <v>3</v>
      </c>
      <c r="S27" s="5">
        <v>6</v>
      </c>
      <c r="T27" s="5">
        <v>5</v>
      </c>
      <c r="U27" s="5">
        <v>6</v>
      </c>
      <c r="V27" s="5">
        <v>6</v>
      </c>
      <c r="W27" s="25">
        <f>IF(OR(N27="DQ",O27="DQ",P27="DQ",Q27="DQ",R27="DQ",S27="DQ",T27="DQ",U27="DQ",V27="DQ",N27="WD",O27="WD",P27="WD",Q27="WD",R27="WD",S27="WD",T27="WD",U27="WD",V27="WD"),"DNQ",SUM(N27:V27))</f>
        <v>50</v>
      </c>
      <c r="X27" s="26">
        <f>IF(M27="DNQ",0,IF(W27="DNQ",0,(SUM(M27+W27))))</f>
        <v>101</v>
      </c>
      <c r="Y27" s="26">
        <f>IF(X27=0,1000,IF(AND($AB$26&gt;0.9,$AB$26&lt;4.1),X27+100,X27))</f>
        <v>201</v>
      </c>
      <c r="Z27" s="29"/>
      <c r="AA27" s="26">
        <f>IF(Y27&lt;&gt;1000,RANK(Y27,$Y$4:$Y$72,1),"DNQ")</f>
        <v>31</v>
      </c>
      <c r="AB27" s="46"/>
      <c r="AE27" s="5" t="s">
        <v>41</v>
      </c>
    </row>
    <row r="28" spans="1:31" ht="12">
      <c r="A28" s="13" t="s">
        <v>21</v>
      </c>
      <c r="B28" s="8">
        <v>4</v>
      </c>
      <c r="C28" s="5" t="s">
        <v>96</v>
      </c>
      <c r="D28" s="5">
        <v>5</v>
      </c>
      <c r="E28" s="5">
        <v>8</v>
      </c>
      <c r="F28" s="5">
        <v>5</v>
      </c>
      <c r="G28" s="5">
        <v>6</v>
      </c>
      <c r="H28" s="5">
        <v>6</v>
      </c>
      <c r="I28" s="5">
        <v>8</v>
      </c>
      <c r="J28" s="5">
        <v>7</v>
      </c>
      <c r="K28" s="5">
        <v>5</v>
      </c>
      <c r="L28" s="5">
        <v>5</v>
      </c>
      <c r="M28" s="25">
        <f>IF(OR(D28="DQ",E28="DQ",F28="DQ",G28="DQ",H28="DQ",I28="DQ",J28="DQ",K28="DQ",L28="DQ",D28="WD",E28="WD",F28="WD",G28="WD",H28="WD",I28="WD",J28="WD",K28="WD",L28="WD"),"DNQ",SUM(D28:L28))</f>
        <v>55</v>
      </c>
      <c r="N28" s="5">
        <v>5</v>
      </c>
      <c r="O28" s="5">
        <v>7</v>
      </c>
      <c r="P28" s="5">
        <v>4</v>
      </c>
      <c r="Q28" s="5">
        <v>5</v>
      </c>
      <c r="R28" s="5">
        <v>5</v>
      </c>
      <c r="S28" s="5">
        <v>5</v>
      </c>
      <c r="T28" s="5">
        <v>3</v>
      </c>
      <c r="U28" s="5">
        <v>7</v>
      </c>
      <c r="V28" s="5">
        <v>5</v>
      </c>
      <c r="W28" s="25">
        <f>IF(OR(N28="DQ",O28="DQ",P28="DQ",Q28="DQ",R28="DQ",S28="DQ",T28="DQ",U28="DQ",V28="DQ",N28="WD",O28="WD",P28="WD",Q28="WD",R28="WD",S28="WD",T28="WD",U28="WD",V28="WD"),"DNQ",SUM(N28:V28))</f>
        <v>46</v>
      </c>
      <c r="X28" s="26">
        <f>IF(M28="DNQ",0,IF(W28="DNQ",0,(SUM(M28+W28))))</f>
        <v>101</v>
      </c>
      <c r="Y28" s="26">
        <f>IF(X28=0,1000,IF(AND($AB$26&gt;0.9,$AB$26&lt;4.1),X28+100,X28))</f>
        <v>201</v>
      </c>
      <c r="Z28" s="29"/>
      <c r="AA28" s="26">
        <f>IF(Y28&lt;&gt;1000,RANK(Y28,$Y$4:$Y$72,1),"DNQ")</f>
        <v>31</v>
      </c>
      <c r="AB28" s="15"/>
      <c r="AE28" s="5" t="s">
        <v>15</v>
      </c>
    </row>
    <row r="29" spans="1:31" ht="12">
      <c r="A29" s="13" t="s">
        <v>21</v>
      </c>
      <c r="B29" s="8">
        <v>5</v>
      </c>
      <c r="C29" s="5" t="s">
        <v>97</v>
      </c>
      <c r="D29" s="5">
        <v>7</v>
      </c>
      <c r="E29" s="5">
        <v>7</v>
      </c>
      <c r="F29" s="5">
        <v>5</v>
      </c>
      <c r="G29" s="5">
        <v>6</v>
      </c>
      <c r="H29" s="5">
        <v>6</v>
      </c>
      <c r="I29" s="5">
        <v>6</v>
      </c>
      <c r="J29" s="5">
        <v>6</v>
      </c>
      <c r="K29" s="5">
        <v>5</v>
      </c>
      <c r="L29" s="5">
        <v>3</v>
      </c>
      <c r="M29" s="25">
        <f>IF(OR(D29="DQ",E29="DQ",F29="DQ",G29="DQ",H29="DQ",I29="DQ",J29="DQ",K29="DQ",L29="DQ",D29="WD",E29="WD",F29="WD",G29="WD",H29="WD",I29="WD",J29="WD",K29="WD",L29="WD"),"DNQ",SUM(D29:L29))</f>
        <v>51</v>
      </c>
      <c r="N29" s="5">
        <v>7</v>
      </c>
      <c r="O29" s="5">
        <v>5</v>
      </c>
      <c r="P29" s="5">
        <v>5</v>
      </c>
      <c r="Q29" s="5">
        <v>5</v>
      </c>
      <c r="R29" s="5">
        <v>3</v>
      </c>
      <c r="S29" s="5">
        <v>5</v>
      </c>
      <c r="T29" s="5">
        <v>5</v>
      </c>
      <c r="U29" s="5">
        <v>7</v>
      </c>
      <c r="V29" s="5">
        <v>5</v>
      </c>
      <c r="W29" s="25">
        <f>IF(OR(N29="DQ",O29="DQ",P29="DQ",Q29="DQ",R29="DQ",S29="DQ",T29="DQ",U29="DQ",V29="DQ",N29="WD",O29="WD",P29="WD",Q29="WD",R29="WD",S29="WD",T29="WD",U29="WD",V29="WD"),"DNQ",SUM(N29:V29))</f>
        <v>47</v>
      </c>
      <c r="X29" s="26">
        <f>IF(M29="DNQ",0,IF(W29="DNQ",0,(SUM(M29+W29))))</f>
        <v>98</v>
      </c>
      <c r="Y29" s="26">
        <f>IF(X29=0,1000,IF(AND($AB$26&gt;0.9,$AB$26&lt;4.1),X29+100,X29))</f>
        <v>198</v>
      </c>
      <c r="Z29" s="29"/>
      <c r="AA29" s="26">
        <f>IF(Y29&lt;&gt;1000,RANK(Y29,$Y$4:$Y$72,1),"DNQ")</f>
        <v>28</v>
      </c>
      <c r="AB29" s="15"/>
      <c r="AE29" s="5" t="s">
        <v>16</v>
      </c>
    </row>
    <row r="30" spans="1:29" ht="12">
      <c r="A30" s="13" t="s">
        <v>21</v>
      </c>
      <c r="B30" s="8" t="s">
        <v>21</v>
      </c>
      <c r="C30" s="18" t="s">
        <v>26</v>
      </c>
      <c r="D30" s="18"/>
      <c r="E30" s="18"/>
      <c r="F30" s="18"/>
      <c r="G30" s="18"/>
      <c r="H30" s="18"/>
      <c r="I30" s="18"/>
      <c r="J30" s="18"/>
      <c r="K30" s="18"/>
      <c r="L30" s="18"/>
      <c r="M30" s="14"/>
      <c r="N30" s="8"/>
      <c r="O30" s="8"/>
      <c r="P30" s="8"/>
      <c r="Q30" s="8"/>
      <c r="R30" s="8"/>
      <c r="S30" s="8"/>
      <c r="T30" s="8"/>
      <c r="U30" s="8"/>
      <c r="V30" s="8"/>
      <c r="W30" s="14"/>
      <c r="X30" s="27">
        <f>IF(X25=0,SMALL(X25:X29,2)+SMALL(X25:X29,3)+SMALL(X25:X29,4)+SMALL(X25:X29,5),IF(X26=0,SMALL(X25:X29,2)+SMALL(X25:X29,3)+SMALL(X25:X29,4)+SMALL(X25:X29,5),IF(X27=0,SMALL(X25:X29,2)+SMALL(X25:X29,3)+SMALL(X25:X29,4)+SMALL(X25:X29,5),IF(X28=0,SMALL(X25:X29,2)+SMALL(X25:X29,3)+SMALL(X25:X29,4)+SMALL(X25:X29,5),IF(X29=0,SMALL(X25:X29,2)+SMALL(X25:X29,3)+SMALL(X25:X29,4)+SMALL(X25:X29,5),SMALL(X25:X29,1)+SMALL(X25:X29,2)+SMALL(X25:X29,3)+SMALL(X25:X29,4))))))</f>
        <v>392</v>
      </c>
      <c r="Y30" s="19"/>
      <c r="Z30" s="30"/>
      <c r="AA30" s="19"/>
      <c r="AB30" s="20"/>
      <c r="AC30" s="2">
        <f>X30</f>
        <v>392</v>
      </c>
    </row>
    <row r="31" spans="13:31" ht="12">
      <c r="M31" s="22"/>
      <c r="W31" s="22"/>
      <c r="Z31" s="29"/>
      <c r="AE31" s="5" t="s">
        <v>10</v>
      </c>
    </row>
    <row r="32" spans="1:31" ht="12">
      <c r="A32" s="13" t="s">
        <v>5</v>
      </c>
      <c r="B32" s="8">
        <v>1</v>
      </c>
      <c r="C32" s="5" t="s">
        <v>89</v>
      </c>
      <c r="D32" s="5">
        <v>5</v>
      </c>
      <c r="E32" s="5">
        <v>5</v>
      </c>
      <c r="F32" s="5">
        <v>5</v>
      </c>
      <c r="G32" s="5">
        <v>6</v>
      </c>
      <c r="H32" s="5">
        <v>5</v>
      </c>
      <c r="I32" s="5">
        <v>5</v>
      </c>
      <c r="J32" s="5">
        <v>5</v>
      </c>
      <c r="K32" s="5">
        <v>6</v>
      </c>
      <c r="L32" s="5">
        <v>4</v>
      </c>
      <c r="M32" s="25">
        <f>IF(OR(D32="DQ",E32="DQ",F32="DQ",G32="DQ",H32="DQ",I32="DQ",J32="DQ",K32="DQ",L32="DQ",D32="WD",E32="WD",F32="WD",G32="WD",H32="WD",I32="WD",J32="WD",K32="WD",L32="WD"),"DNQ",SUM(D32:L32))</f>
        <v>46</v>
      </c>
      <c r="N32" s="5">
        <v>6</v>
      </c>
      <c r="O32" s="5">
        <v>7</v>
      </c>
      <c r="P32" s="5">
        <v>5</v>
      </c>
      <c r="Q32" s="5">
        <v>5</v>
      </c>
      <c r="R32" s="5">
        <v>5</v>
      </c>
      <c r="S32" s="5">
        <v>6</v>
      </c>
      <c r="T32" s="5">
        <v>4</v>
      </c>
      <c r="U32" s="5">
        <v>6</v>
      </c>
      <c r="V32" s="5">
        <v>7</v>
      </c>
      <c r="W32" s="25">
        <f>IF(OR(N32="DQ",O32="DQ",P32="DQ",Q32="DQ",R32="DQ",S32="DQ",T32="DQ",U32="DQ",V32="DQ",N32="WD",O32="WD",P32="WD",Q32="WD",R32="WD",S32="WD",T32="WD",U32="WD",V32="WD"),"DNQ",SUM(N32:V32))</f>
        <v>51</v>
      </c>
      <c r="X32" s="26">
        <f>IF(M32="DNQ",0,IF(W32="DNQ",0,(SUM(M32+W32))))</f>
        <v>97</v>
      </c>
      <c r="Y32" s="26">
        <f>IF(X32=0,1000,IF(AND($AB$33&gt;0.9,$AB$33&lt;4.1),X32+100,X32))</f>
        <v>97</v>
      </c>
      <c r="Z32" s="29"/>
      <c r="AA32" s="26">
        <f>IF(Y32&lt;&gt;1000,RANK(Y32,$Y$4:$Y$72,1),"DNQ")</f>
        <v>1</v>
      </c>
      <c r="AB32" s="15"/>
      <c r="AC32" s="23" t="str">
        <f>A32</f>
        <v>Racine Horlick</v>
      </c>
      <c r="AE32" s="5" t="s">
        <v>17</v>
      </c>
    </row>
    <row r="33" spans="1:31" ht="12">
      <c r="A33" s="34" t="s">
        <v>64</v>
      </c>
      <c r="B33" s="8">
        <v>2</v>
      </c>
      <c r="C33" s="5" t="s">
        <v>105</v>
      </c>
      <c r="D33" s="5">
        <v>5</v>
      </c>
      <c r="E33" s="5">
        <v>6</v>
      </c>
      <c r="F33" s="5">
        <v>5</v>
      </c>
      <c r="G33" s="5">
        <v>6</v>
      </c>
      <c r="H33" s="5">
        <v>7</v>
      </c>
      <c r="I33" s="5">
        <v>8</v>
      </c>
      <c r="J33" s="5">
        <v>8</v>
      </c>
      <c r="K33" s="5">
        <v>6</v>
      </c>
      <c r="L33" s="5">
        <v>5</v>
      </c>
      <c r="M33" s="25">
        <f>IF(OR(D33="DQ",E33="DQ",F33="DQ",G33="DQ",H33="DQ",I33="DQ",J33="DQ",K33="DQ",L33="DQ",D33="WD",E33="WD",F33="WD",G33="WD",H33="WD",I33="WD",J33="WD",K33="WD",L33="WD"),"DNQ",SUM(D33:L33))</f>
        <v>56</v>
      </c>
      <c r="N33" s="5">
        <v>6</v>
      </c>
      <c r="O33" s="5">
        <v>5</v>
      </c>
      <c r="P33" s="5">
        <v>7</v>
      </c>
      <c r="Q33" s="5">
        <v>4</v>
      </c>
      <c r="R33" s="5">
        <v>6</v>
      </c>
      <c r="S33" s="5">
        <v>7</v>
      </c>
      <c r="T33" s="5">
        <v>6</v>
      </c>
      <c r="U33" s="5">
        <v>6</v>
      </c>
      <c r="V33" s="5">
        <v>7</v>
      </c>
      <c r="W33" s="25">
        <f>IF(OR(N33="DQ",O33="DQ",P33="DQ",Q33="DQ",R33="DQ",S33="DQ",T33="DQ",U33="DQ",V33="DQ",N33="WD",O33="WD",P33="WD",Q33="WD",R33="WD",S33="WD",T33="WD",U33="WD",V33="WD"),"DNQ",SUM(N33:V33))</f>
        <v>54</v>
      </c>
      <c r="X33" s="26">
        <f>IF(M33="DNQ",0,IF(W33="DNQ",0,(SUM(M33+W33))))</f>
        <v>110</v>
      </c>
      <c r="Y33" s="26">
        <f>IF(X33=0,1000,IF(AND($AB$33&gt;0.9,$AB$33&lt;4.1),X33+100,X33))</f>
        <v>110</v>
      </c>
      <c r="Z33" s="29"/>
      <c r="AA33" s="26">
        <f>IF(Y33&lt;&gt;1000,RANK(Y33,$Y$4:$Y$72,1),"DNQ")</f>
        <v>7</v>
      </c>
      <c r="AB33" s="46">
        <f>VLOOKUP(X37+Z31,'TEAM STANDINGS'!$A$2:$C$10,3)</f>
        <v>6</v>
      </c>
      <c r="AE33" s="5" t="s">
        <v>18</v>
      </c>
    </row>
    <row r="34" spans="1:31" ht="12">
      <c r="A34" s="24">
        <f>IF(AB33=1,"Team Qualifier",IF(AB33=2,"Team Qualifier",IF(AB33=3,"Team Qualifier",IF(AB33=4,"Team Qualifier",""))))</f>
      </c>
      <c r="B34" s="8">
        <v>3</v>
      </c>
      <c r="C34" s="5" t="s">
        <v>90</v>
      </c>
      <c r="D34" s="5">
        <v>7</v>
      </c>
      <c r="E34" s="5">
        <v>9</v>
      </c>
      <c r="F34" s="5">
        <v>4</v>
      </c>
      <c r="G34" s="5">
        <v>9</v>
      </c>
      <c r="H34" s="5">
        <v>8</v>
      </c>
      <c r="I34" s="5">
        <v>6</v>
      </c>
      <c r="J34" s="5">
        <v>7</v>
      </c>
      <c r="K34" s="5">
        <v>5</v>
      </c>
      <c r="L34" s="5">
        <v>4</v>
      </c>
      <c r="M34" s="25">
        <f>IF(OR(D34="DQ",E34="DQ",F34="DQ",G34="DQ",H34="DQ",I34="DQ",J34="DQ",K34="DQ",L34="DQ",D34="WD",E34="WD",F34="WD",G34="WD",H34="WD",I34="WD",J34="WD",K34="WD",L34="WD"),"DNQ",SUM(D34:L34))</f>
        <v>59</v>
      </c>
      <c r="N34" s="5">
        <v>7</v>
      </c>
      <c r="O34" s="5">
        <v>5</v>
      </c>
      <c r="P34" s="5">
        <v>6</v>
      </c>
      <c r="Q34" s="5">
        <v>9</v>
      </c>
      <c r="R34" s="5">
        <v>5</v>
      </c>
      <c r="S34" s="5">
        <v>7</v>
      </c>
      <c r="T34" s="5">
        <v>5</v>
      </c>
      <c r="U34" s="5">
        <v>9</v>
      </c>
      <c r="V34" s="5">
        <v>9</v>
      </c>
      <c r="W34" s="25">
        <f>IF(OR(N34="DQ",O34="DQ",P34="DQ",Q34="DQ",R34="DQ",S34="DQ",T34="DQ",U34="DQ",V34="DQ",N34="WD",O34="WD",P34="WD",Q34="WD",R34="WD",S34="WD",T34="WD",U34="WD",V34="WD"),"DNQ",SUM(N34:V34))</f>
        <v>62</v>
      </c>
      <c r="X34" s="26">
        <f>IF(M34="DNQ",0,IF(W34="DNQ",0,(SUM(M34+W34))))</f>
        <v>121</v>
      </c>
      <c r="Y34" s="26">
        <f>IF(X34=0,1000,IF(AND($AB$33&gt;0.9,$AB$33&lt;4.1),X34+100,X34))</f>
        <v>121</v>
      </c>
      <c r="Z34" s="29"/>
      <c r="AA34" s="26">
        <f>IF(Y34&lt;&gt;1000,RANK(Y34,$Y$4:$Y$72,1),"DNQ")</f>
        <v>10</v>
      </c>
      <c r="AB34" s="46"/>
      <c r="AE34" s="21"/>
    </row>
    <row r="35" spans="1:32" ht="12">
      <c r="A35" s="13" t="s">
        <v>21</v>
      </c>
      <c r="B35" s="8">
        <v>4</v>
      </c>
      <c r="C35" s="5" t="s">
        <v>91</v>
      </c>
      <c r="D35" s="5">
        <v>8</v>
      </c>
      <c r="E35" s="5">
        <v>11</v>
      </c>
      <c r="F35" s="5">
        <v>6</v>
      </c>
      <c r="G35" s="5">
        <v>11</v>
      </c>
      <c r="H35" s="5">
        <v>7</v>
      </c>
      <c r="I35" s="5">
        <v>9</v>
      </c>
      <c r="J35" s="5">
        <v>8</v>
      </c>
      <c r="K35" s="5">
        <v>7</v>
      </c>
      <c r="L35" s="5">
        <v>5</v>
      </c>
      <c r="M35" s="25">
        <f>IF(OR(D35="DQ",E35="DQ",F35="DQ",G35="DQ",H35="DQ",I35="DQ",J35="DQ",K35="DQ",L35="DQ",D35="WD",E35="WD",F35="WD",G35="WD",H35="WD",I35="WD",J35="WD",K35="WD",L35="WD"),"DNQ",SUM(D35:L35))</f>
        <v>72</v>
      </c>
      <c r="N35" s="5">
        <v>6</v>
      </c>
      <c r="O35" s="5">
        <v>6</v>
      </c>
      <c r="P35" s="5">
        <v>7</v>
      </c>
      <c r="Q35" s="5">
        <v>6</v>
      </c>
      <c r="R35" s="5">
        <v>7</v>
      </c>
      <c r="S35" s="5">
        <v>7</v>
      </c>
      <c r="T35" s="5">
        <v>6</v>
      </c>
      <c r="U35" s="5">
        <v>8</v>
      </c>
      <c r="V35" s="5">
        <v>9</v>
      </c>
      <c r="W35" s="25">
        <f>IF(OR(N35="DQ",O35="DQ",P35="DQ",Q35="DQ",R35="DQ",S35="DQ",T35="DQ",U35="DQ",V35="DQ",N35="WD",O35="WD",P35="WD",Q35="WD",R35="WD",S35="WD",T35="WD",U35="WD",V35="WD"),"DNQ",SUM(N35:V35))</f>
        <v>62</v>
      </c>
      <c r="X35" s="26">
        <f>IF(M35="DNQ",0,IF(W35="DNQ",0,(SUM(M35+W35))))</f>
        <v>134</v>
      </c>
      <c r="Y35" s="26">
        <f>IF(X35=0,1000,IF(AND($AB$33&gt;0.9,$AB$33&lt;4.1),X35+100,X35))</f>
        <v>134</v>
      </c>
      <c r="Z35" s="29"/>
      <c r="AA35" s="26">
        <f>IF(Y35&lt;&gt;1000,RANK(Y35,$Y$4:$Y$72,1),"DNQ")</f>
        <v>15</v>
      </c>
      <c r="AB35" s="15"/>
      <c r="AE35" s="5" t="s">
        <v>11</v>
      </c>
      <c r="AF35" s="15"/>
    </row>
    <row r="36" spans="1:32" ht="12">
      <c r="A36" s="13" t="s">
        <v>21</v>
      </c>
      <c r="B36" s="8">
        <v>5</v>
      </c>
      <c r="C36" s="5" t="s">
        <v>92</v>
      </c>
      <c r="D36" s="5">
        <v>7</v>
      </c>
      <c r="E36" s="5">
        <v>7</v>
      </c>
      <c r="F36" s="5">
        <v>7</v>
      </c>
      <c r="G36" s="5">
        <v>7</v>
      </c>
      <c r="H36" s="5">
        <v>8</v>
      </c>
      <c r="I36" s="5">
        <v>7</v>
      </c>
      <c r="J36" s="5">
        <v>6</v>
      </c>
      <c r="K36" s="5">
        <v>5</v>
      </c>
      <c r="L36" s="5">
        <v>5</v>
      </c>
      <c r="M36" s="25">
        <f>IF(OR(D36="DQ",E36="DQ",F36="DQ",G36="DQ",H36="DQ",I36="DQ",J36="DQ",K36="DQ",L36="DQ",D36="WD",E36="WD",F36="WD",G36="WD",H36="WD",I36="WD",J36="WD",K36="WD",L36="WD"),"DNQ",SUM(D36:L36))</f>
        <v>59</v>
      </c>
      <c r="N36" s="5">
        <v>6</v>
      </c>
      <c r="O36" s="5">
        <v>8</v>
      </c>
      <c r="P36" s="5">
        <v>7</v>
      </c>
      <c r="Q36" s="5">
        <v>9</v>
      </c>
      <c r="R36" s="5">
        <v>5</v>
      </c>
      <c r="S36" s="5">
        <v>8</v>
      </c>
      <c r="T36" s="5">
        <v>6</v>
      </c>
      <c r="U36" s="5">
        <v>7</v>
      </c>
      <c r="V36" s="5">
        <v>6</v>
      </c>
      <c r="W36" s="25">
        <f>IF(OR(N36="DQ",O36="DQ",P36="DQ",Q36="DQ",R36="DQ",S36="DQ",T36="DQ",U36="DQ",V36="DQ",N36="WD",O36="WD",P36="WD",Q36="WD",R36="WD",S36="WD",T36="WD",U36="WD",V36="WD"),"DNQ",SUM(N36:V36))</f>
        <v>62</v>
      </c>
      <c r="X36" s="26">
        <f>IF(M36="DNQ",0,IF(W36="DNQ",0,(SUM(M36+W36))))</f>
        <v>121</v>
      </c>
      <c r="Y36" s="26">
        <f>IF(X36=0,1000,IF(AND($AB$33&gt;0.9,$AB$33&lt;4.1),X36+100,X36))</f>
        <v>121</v>
      </c>
      <c r="Z36" s="29"/>
      <c r="AA36" s="26">
        <f>IF(Y36&lt;&gt;1000,RANK(Y36,$Y$4:$Y$72,1),"DNQ")</f>
        <v>10</v>
      </c>
      <c r="AB36" s="15"/>
      <c r="AE36" s="5" t="s">
        <v>19</v>
      </c>
      <c r="AF36" s="15"/>
    </row>
    <row r="37" spans="1:32" ht="12">
      <c r="A37" s="13" t="s">
        <v>21</v>
      </c>
      <c r="B37" s="8" t="s">
        <v>21</v>
      </c>
      <c r="C37" s="18" t="s">
        <v>26</v>
      </c>
      <c r="D37" s="18"/>
      <c r="E37" s="18"/>
      <c r="F37" s="18"/>
      <c r="G37" s="18"/>
      <c r="H37" s="18"/>
      <c r="I37" s="18"/>
      <c r="J37" s="18"/>
      <c r="K37" s="18"/>
      <c r="L37" s="18"/>
      <c r="M37" s="14"/>
      <c r="N37" s="8"/>
      <c r="O37" s="8"/>
      <c r="P37" s="8"/>
      <c r="Q37" s="8"/>
      <c r="R37" s="8"/>
      <c r="S37" s="8"/>
      <c r="T37" s="8"/>
      <c r="U37" s="8"/>
      <c r="V37" s="8"/>
      <c r="W37" s="14"/>
      <c r="X37" s="27">
        <f>IF(X32=0,SMALL(X32:X36,2)+SMALL(X32:X36,3)+SMALL(X32:X36,4)+SMALL(X32:X36,5),IF(X33=0,SMALL(X32:X36,2)+SMALL(X32:X36,3)+SMALL(X32:X36,4)+SMALL(X32:X36,5),IF(X34=0,SMALL(X32:X36,2)+SMALL(X32:X36,3)+SMALL(X32:X36,4)+SMALL(X32:X36,5),IF(X35=0,SMALL(X32:X36,2)+SMALL(X32:X36,3)+SMALL(X32:X36,4)+SMALL(X32:X36,5),IF(X36=0,SMALL(X32:X36,2)+SMALL(X32:X36,3)+SMALL(X32:X36,4)+SMALL(X32:X36,5),SMALL(X32:X36,1)+SMALL(X32:X36,2)+SMALL(X32:X36,3)+SMALL(X32:X36,4))))))</f>
        <v>449</v>
      </c>
      <c r="Y37" s="19"/>
      <c r="Z37" s="30"/>
      <c r="AA37" s="19"/>
      <c r="AB37" s="20"/>
      <c r="AC37" s="2">
        <f>X37</f>
        <v>449</v>
      </c>
      <c r="AE37" s="5" t="s">
        <v>44</v>
      </c>
      <c r="AF37" s="15"/>
    </row>
    <row r="38" spans="1:27" ht="12">
      <c r="A38" s="13" t="s">
        <v>21</v>
      </c>
      <c r="B38" s="8" t="s">
        <v>21</v>
      </c>
      <c r="C38" s="5" t="s">
        <v>21</v>
      </c>
      <c r="M38" s="14"/>
      <c r="N38" s="8"/>
      <c r="O38" s="8"/>
      <c r="P38" s="8"/>
      <c r="Q38" s="8"/>
      <c r="R38" s="8"/>
      <c r="S38" s="8"/>
      <c r="T38" s="8"/>
      <c r="U38" s="8"/>
      <c r="V38" s="8"/>
      <c r="W38" s="14"/>
      <c r="X38" s="19" t="s">
        <v>21</v>
      </c>
      <c r="Y38" s="19"/>
      <c r="Z38" s="29"/>
      <c r="AA38" s="19"/>
    </row>
    <row r="39" spans="1:31" ht="12">
      <c r="A39" s="13" t="s">
        <v>4</v>
      </c>
      <c r="B39" s="8">
        <v>1</v>
      </c>
      <c r="C39" s="5" t="s">
        <v>98</v>
      </c>
      <c r="D39" s="5">
        <v>9</v>
      </c>
      <c r="E39" s="5">
        <v>8</v>
      </c>
      <c r="F39" s="5">
        <v>2</v>
      </c>
      <c r="G39" s="5">
        <v>11</v>
      </c>
      <c r="H39" s="5">
        <v>6</v>
      </c>
      <c r="I39" s="5">
        <v>7</v>
      </c>
      <c r="J39" s="5">
        <v>8</v>
      </c>
      <c r="K39" s="5">
        <v>6</v>
      </c>
      <c r="L39" s="5">
        <v>3</v>
      </c>
      <c r="M39" s="25">
        <f>IF(OR(D39="DQ",E39="DQ",F39="DQ",G39="DQ",H39="DQ",I39="DQ",J39="DQ",K39="DQ",L39="DQ",D39="WD",E39="WD",F39="WD",G39="WD",H39="WD",I39="WD",J39="WD",K39="WD",L39="WD"),"DNQ",SUM(D39:L39))</f>
        <v>60</v>
      </c>
      <c r="N39" s="5">
        <v>8</v>
      </c>
      <c r="O39" s="5">
        <v>7</v>
      </c>
      <c r="P39" s="5">
        <v>6</v>
      </c>
      <c r="Q39" s="5">
        <v>7</v>
      </c>
      <c r="R39" s="5">
        <v>7</v>
      </c>
      <c r="S39" s="5">
        <v>10</v>
      </c>
      <c r="T39" s="5">
        <v>4</v>
      </c>
      <c r="U39" s="5">
        <v>7</v>
      </c>
      <c r="V39" s="5">
        <v>7</v>
      </c>
      <c r="W39" s="25">
        <f>IF(OR(N39="DQ",O39="DQ",P39="DQ",Q39="DQ",R39="DQ",S39="DQ",T39="DQ",U39="DQ",V39="DQ",N39="WD",O39="WD",P39="WD",Q39="WD",R39="WD",S39="WD",T39="WD",U39="WD",V39="WD"),"DNQ",SUM(N39:V39))</f>
        <v>63</v>
      </c>
      <c r="X39" s="26">
        <f>IF(M39="DNQ",0,IF(W39="DNQ",0,(SUM(M39+W39))))</f>
        <v>123</v>
      </c>
      <c r="Y39" s="26">
        <f>IF(X39=0,1000,IF(AND($AB$40&gt;0.9,$AB$40&lt;4.1),X39+100,X39))</f>
        <v>123</v>
      </c>
      <c r="Z39" s="29"/>
      <c r="AA39" s="26">
        <f>IF(Y39&lt;&gt;1000,RANK(Y39,$Y$4:$Y$72,1),"DNQ")</f>
        <v>13</v>
      </c>
      <c r="AB39" s="15"/>
      <c r="AC39" s="23" t="str">
        <f>A39</f>
        <v>Racine Park</v>
      </c>
      <c r="AE39" s="5" t="s">
        <v>50</v>
      </c>
    </row>
    <row r="40" spans="1:31" ht="12">
      <c r="A40" s="34" t="s">
        <v>65</v>
      </c>
      <c r="B40" s="8">
        <v>2</v>
      </c>
      <c r="C40" s="5" t="s">
        <v>99</v>
      </c>
      <c r="D40" s="5">
        <v>5</v>
      </c>
      <c r="E40" s="5">
        <v>12</v>
      </c>
      <c r="F40" s="5">
        <v>8</v>
      </c>
      <c r="G40" s="5">
        <v>7</v>
      </c>
      <c r="H40" s="5">
        <v>9</v>
      </c>
      <c r="I40" s="5">
        <v>7</v>
      </c>
      <c r="J40" s="5">
        <v>9</v>
      </c>
      <c r="K40" s="5">
        <v>6</v>
      </c>
      <c r="L40" s="5">
        <v>4</v>
      </c>
      <c r="M40" s="25">
        <f>IF(OR(D40="DQ",E40="DQ",F40="DQ",G40="DQ",H40="DQ",I40="DQ",J40="DQ",K40="DQ",L40="DQ",D40="WD",E40="WD",F40="WD",G40="WD",H40="WD",I40="WD",J40="WD",K40="WD",L40="WD"),"DNQ",SUM(D40:L40))</f>
        <v>67</v>
      </c>
      <c r="N40" s="5">
        <v>5</v>
      </c>
      <c r="O40" s="5">
        <v>7</v>
      </c>
      <c r="P40" s="5">
        <v>7</v>
      </c>
      <c r="Q40" s="5">
        <v>5</v>
      </c>
      <c r="R40" s="5">
        <v>6</v>
      </c>
      <c r="S40" s="5">
        <v>5</v>
      </c>
      <c r="T40" s="5">
        <v>5</v>
      </c>
      <c r="U40" s="5">
        <v>6</v>
      </c>
      <c r="V40" s="5">
        <v>7</v>
      </c>
      <c r="W40" s="25">
        <f>IF(OR(N40="DQ",O40="DQ",P40="DQ",Q40="DQ",R40="DQ",S40="DQ",T40="DQ",U40="DQ",V40="DQ",N40="WD",O40="WD",P40="WD",Q40="WD",R40="WD",S40="WD",T40="WD",U40="WD",V40="WD"),"DNQ",SUM(N40:V40))</f>
        <v>53</v>
      </c>
      <c r="X40" s="26">
        <f>IF(M40="DNQ",0,IF(W40="DNQ",0,(SUM(M40+W40))))</f>
        <v>120</v>
      </c>
      <c r="Y40" s="26">
        <f>IF(X40=0,1000,IF(AND($AB$40&gt;0.9,$AB$40&lt;4.1),X40+100,X40))</f>
        <v>120</v>
      </c>
      <c r="Z40" s="29"/>
      <c r="AA40" s="26">
        <f>IF(Y40&lt;&gt;1000,RANK(Y40,$Y$4:$Y$72,1),"DNQ")</f>
        <v>9</v>
      </c>
      <c r="AB40" s="46">
        <f>VLOOKUP(X44+Z44,'TEAM STANDINGS'!$A$2:$C$10,3)</f>
        <v>8</v>
      </c>
      <c r="AE40" s="5" t="s">
        <v>47</v>
      </c>
    </row>
    <row r="41" spans="1:31" ht="12">
      <c r="A41" s="24">
        <f>IF(AB40=1,"Team Qualifier",IF(AB40=2,"Team Qualifier",IF(AB40=3,"Team Qualifier",IF(AB40=4,"Team Qualifier",""))))</f>
      </c>
      <c r="B41" s="8">
        <v>3</v>
      </c>
      <c r="C41" s="5" t="s">
        <v>100</v>
      </c>
      <c r="D41" s="5">
        <v>9</v>
      </c>
      <c r="E41" s="5">
        <v>8</v>
      </c>
      <c r="F41" s="5">
        <v>5</v>
      </c>
      <c r="G41" s="5">
        <v>9</v>
      </c>
      <c r="H41" s="5">
        <v>6</v>
      </c>
      <c r="I41" s="5">
        <v>8</v>
      </c>
      <c r="J41" s="5">
        <v>8</v>
      </c>
      <c r="K41" s="5">
        <v>8</v>
      </c>
      <c r="L41" s="5">
        <v>7</v>
      </c>
      <c r="M41" s="25">
        <f>IF(OR(D41="DQ",E41="DQ",F41="DQ",G41="DQ",H41="DQ",I41="DQ",J41="DQ",K41="DQ",L41="DQ",D41="WD",E41="WD",F41="WD",G41="WD",H41="WD",I41="WD",J41="WD",K41="WD",L41="WD"),"DNQ",SUM(D41:L41))</f>
        <v>68</v>
      </c>
      <c r="N41" s="5">
        <v>6</v>
      </c>
      <c r="O41" s="5">
        <v>6</v>
      </c>
      <c r="P41" s="5">
        <v>9</v>
      </c>
      <c r="Q41" s="5">
        <v>9</v>
      </c>
      <c r="R41" s="5">
        <v>7</v>
      </c>
      <c r="S41" s="5">
        <v>7</v>
      </c>
      <c r="T41" s="5">
        <v>5</v>
      </c>
      <c r="U41" s="5">
        <v>8</v>
      </c>
      <c r="V41" s="5">
        <v>8</v>
      </c>
      <c r="W41" s="25">
        <f>IF(OR(N41="DQ",O41="DQ",P41="DQ",Q41="DQ",R41="DQ",S41="DQ",T41="DQ",U41="DQ",V41="DQ",N41="WD",O41="WD",P41="WD",Q41="WD",R41="WD",S41="WD",T41="WD",U41="WD",V41="WD"),"DNQ",SUM(N41:V41))</f>
        <v>65</v>
      </c>
      <c r="X41" s="26">
        <f>IF(M41="DNQ",0,IF(W41="DNQ",0,(SUM(M41+W41))))</f>
        <v>133</v>
      </c>
      <c r="Y41" s="26">
        <f>IF(X41=0,1000,IF(AND($AB$40&gt;0.9,$AB$40&lt;4.1),X41+100,X41))</f>
        <v>133</v>
      </c>
      <c r="Z41" s="29"/>
      <c r="AA41" s="26">
        <f>IF(Y41&lt;&gt;1000,RANK(Y41,$Y$4:$Y$72,1),"DNQ")</f>
        <v>14</v>
      </c>
      <c r="AB41" s="46"/>
      <c r="AE41" s="5" t="s">
        <v>48</v>
      </c>
    </row>
    <row r="42" spans="1:31" ht="12">
      <c r="A42" s="13" t="s">
        <v>21</v>
      </c>
      <c r="B42" s="8">
        <v>4</v>
      </c>
      <c r="C42" s="5" t="s">
        <v>102</v>
      </c>
      <c r="D42" s="5">
        <v>8</v>
      </c>
      <c r="E42" s="5">
        <v>10</v>
      </c>
      <c r="F42" s="5">
        <v>5</v>
      </c>
      <c r="G42" s="5">
        <v>8</v>
      </c>
      <c r="H42" s="5">
        <v>6</v>
      </c>
      <c r="I42" s="5">
        <v>11</v>
      </c>
      <c r="J42" s="5">
        <v>9</v>
      </c>
      <c r="K42" s="5">
        <v>6</v>
      </c>
      <c r="L42" s="5">
        <v>7</v>
      </c>
      <c r="M42" s="25">
        <f>IF(OR(D42="DQ",E42="DQ",F42="DQ",G42="DQ",H42="DQ",I42="DQ",J42="DQ",K42="DQ",L42="DQ",D42="WD",E42="WD",F42="WD",G42="WD",H42="WD",I42="WD",J42="WD",K42="WD",L42="WD"),"DNQ",SUM(D42:L42))</f>
        <v>70</v>
      </c>
      <c r="N42" s="5">
        <v>6</v>
      </c>
      <c r="O42" s="5">
        <v>8</v>
      </c>
      <c r="P42" s="5">
        <v>8</v>
      </c>
      <c r="Q42" s="5">
        <v>6</v>
      </c>
      <c r="R42" s="5">
        <v>8</v>
      </c>
      <c r="S42" s="5">
        <v>7</v>
      </c>
      <c r="T42" s="5">
        <v>5</v>
      </c>
      <c r="U42" s="5">
        <v>9</v>
      </c>
      <c r="V42" s="5">
        <v>9</v>
      </c>
      <c r="W42" s="25">
        <f>IF(OR(N42="DQ",O42="DQ",P42="DQ",Q42="DQ",R42="DQ",S42="DQ",T42="DQ",U42="DQ",V42="DQ",N42="WD",O42="WD",P42="WD",Q42="WD",R42="WD",S42="WD",T42="WD",U42="WD",V42="WD"),"DNQ",SUM(N42:V42))</f>
        <v>66</v>
      </c>
      <c r="X42" s="26">
        <f>IF(M42="DNQ",0,IF(W42="DNQ",0,(SUM(M42+W42))))</f>
        <v>136</v>
      </c>
      <c r="Y42" s="26">
        <f>IF(X42=0,1000,IF(AND($AB$40&gt;0.9,$AB$40&lt;4.1),X42+100,X42))</f>
        <v>136</v>
      </c>
      <c r="Z42" s="29"/>
      <c r="AA42" s="26">
        <f>IF(Y42&lt;&gt;1000,RANK(Y42,$Y$4:$Y$72,1),"DNQ")</f>
        <v>16</v>
      </c>
      <c r="AB42" s="15"/>
      <c r="AE42" s="5" t="s">
        <v>49</v>
      </c>
    </row>
    <row r="43" spans="1:28" ht="12">
      <c r="A43" s="13" t="s">
        <v>21</v>
      </c>
      <c r="B43" s="8">
        <v>5</v>
      </c>
      <c r="C43" s="5" t="s">
        <v>101</v>
      </c>
      <c r="D43" s="5">
        <v>9</v>
      </c>
      <c r="E43" s="5">
        <v>8</v>
      </c>
      <c r="F43" s="5">
        <v>6</v>
      </c>
      <c r="G43" s="5">
        <v>8</v>
      </c>
      <c r="H43" s="5">
        <v>6</v>
      </c>
      <c r="I43" s="5">
        <v>10</v>
      </c>
      <c r="J43" s="5">
        <v>10</v>
      </c>
      <c r="K43" s="5">
        <v>7</v>
      </c>
      <c r="L43" s="5">
        <v>5</v>
      </c>
      <c r="M43" s="25">
        <f>IF(OR(D43="DQ",E43="DQ",F43="DQ",G43="DQ",H43="DQ",I43="DQ",J43="DQ",K43="DQ",L43="DQ",D43="WD",E43="WD",F43="WD",G43="WD",H43="WD",I43="WD",J43="WD",K43="WD",L43="WD"),"DNQ",SUM(D43:L43))</f>
        <v>69</v>
      </c>
      <c r="N43" s="5">
        <v>8</v>
      </c>
      <c r="O43" s="5">
        <v>10</v>
      </c>
      <c r="P43" s="5">
        <v>9</v>
      </c>
      <c r="Q43" s="5">
        <v>9</v>
      </c>
      <c r="R43" s="5">
        <v>6</v>
      </c>
      <c r="S43" s="5">
        <v>12</v>
      </c>
      <c r="T43" s="5">
        <v>5</v>
      </c>
      <c r="U43" s="5">
        <v>8</v>
      </c>
      <c r="V43" s="5">
        <v>10</v>
      </c>
      <c r="W43" s="25">
        <f>IF(OR(N43="DQ",O43="DQ",P43="DQ",Q43="DQ",R43="DQ",S43="DQ",T43="DQ",U43="DQ",V43="DQ",N43="WD",O43="WD",P43="WD",Q43="WD",R43="WD",S43="WD",T43="WD",U43="WD",V43="WD"),"DNQ",SUM(N43:V43))</f>
        <v>77</v>
      </c>
      <c r="X43" s="26">
        <f>IF(M43="DNQ",0,IF(W43="DNQ",0,(SUM(M43+W43))))</f>
        <v>146</v>
      </c>
      <c r="Y43" s="26">
        <f>IF(X43=0,1000,IF(AND($AB$40&gt;0.9,$AB$40&lt;4.1),X43+100,X43))</f>
        <v>146</v>
      </c>
      <c r="Z43" s="29"/>
      <c r="AA43" s="26">
        <f>IF(Y43&lt;&gt;1000,RANK(Y43,$Y$4:$Y$72,1),"DNQ")</f>
        <v>18</v>
      </c>
      <c r="AB43" s="15"/>
    </row>
    <row r="44" spans="1:35" ht="12">
      <c r="A44" s="13" t="s">
        <v>21</v>
      </c>
      <c r="B44" s="8" t="s">
        <v>21</v>
      </c>
      <c r="C44" s="18" t="s">
        <v>26</v>
      </c>
      <c r="D44" s="18"/>
      <c r="E44" s="18"/>
      <c r="F44" s="18"/>
      <c r="G44" s="18"/>
      <c r="H44" s="18"/>
      <c r="I44" s="18"/>
      <c r="J44" s="18"/>
      <c r="K44" s="18"/>
      <c r="L44" s="18"/>
      <c r="M44" s="14"/>
      <c r="N44" s="8"/>
      <c r="O44" s="8"/>
      <c r="P44" s="8"/>
      <c r="Q44" s="8"/>
      <c r="R44" s="8"/>
      <c r="S44" s="8"/>
      <c r="T44" s="8"/>
      <c r="U44" s="8"/>
      <c r="V44" s="8"/>
      <c r="W44" s="14"/>
      <c r="X44" s="27">
        <f>IF(X39=0,SMALL(X39:X43,2)+SMALL(X39:X43,3)+SMALL(X39:X43,4)+SMALL(X39:X43,5),IF(X40=0,SMALL(X39:X43,2)+SMALL(X39:X43,3)+SMALL(X39:X43,4)+SMALL(X39:X43,5),IF(X41=0,SMALL(X39:X43,2)+SMALL(X39:X43,3)+SMALL(X39:X43,4)+SMALL(X39:X43,5),IF(X42=0,SMALL(X39:X43,2)+SMALL(X39:X43,3)+SMALL(X39:X43,4)+SMALL(X39:X43,5),IF(X43=0,SMALL(X39:X43,2)+SMALL(X39:X43,3)+SMALL(X39:X43,4)+SMALL(X39:X43,5),SMALL(X39:X43,1)+SMALL(X39:X43,2)+SMALL(X39:X43,3)+SMALL(X39:X43,4))))))</f>
        <v>512</v>
      </c>
      <c r="Y44" s="19"/>
      <c r="Z44" s="30"/>
      <c r="AA44" s="19"/>
      <c r="AB44" s="20"/>
      <c r="AC44" s="2">
        <f>X44</f>
        <v>512</v>
      </c>
      <c r="AE44" s="50" t="s">
        <v>0</v>
      </c>
      <c r="AF44" s="50"/>
      <c r="AG44" s="50"/>
      <c r="AH44" s="50"/>
      <c r="AI44" s="50"/>
    </row>
    <row r="45" spans="1:35" ht="12">
      <c r="A45" s="13" t="s">
        <v>21</v>
      </c>
      <c r="B45" s="8" t="s">
        <v>21</v>
      </c>
      <c r="C45" s="5" t="s">
        <v>21</v>
      </c>
      <c r="M45" s="14"/>
      <c r="N45" s="8"/>
      <c r="O45" s="8"/>
      <c r="P45" s="8"/>
      <c r="Q45" s="8"/>
      <c r="R45" s="8"/>
      <c r="S45" s="8"/>
      <c r="T45" s="8"/>
      <c r="U45" s="8"/>
      <c r="V45" s="8"/>
      <c r="W45" s="14"/>
      <c r="X45" s="19" t="s">
        <v>21</v>
      </c>
      <c r="Y45" s="19"/>
      <c r="Z45" s="29"/>
      <c r="AA45" s="19"/>
      <c r="AE45" s="50"/>
      <c r="AF45" s="50"/>
      <c r="AG45" s="50"/>
      <c r="AH45" s="50"/>
      <c r="AI45" s="50"/>
    </row>
    <row r="46" spans="1:35" ht="12">
      <c r="A46" s="34" t="s">
        <v>66</v>
      </c>
      <c r="B46" s="8">
        <v>1</v>
      </c>
      <c r="C46" s="5" t="s">
        <v>80</v>
      </c>
      <c r="D46" s="5">
        <v>7</v>
      </c>
      <c r="E46" s="5">
        <v>3</v>
      </c>
      <c r="F46" s="5">
        <v>3</v>
      </c>
      <c r="G46" s="5">
        <v>5</v>
      </c>
      <c r="H46" s="5">
        <v>4</v>
      </c>
      <c r="I46" s="5">
        <v>4</v>
      </c>
      <c r="J46" s="5">
        <v>5</v>
      </c>
      <c r="K46" s="5">
        <v>5</v>
      </c>
      <c r="L46" s="5">
        <v>5</v>
      </c>
      <c r="M46" s="25">
        <f>IF(OR(D46="DQ",E46="DQ",F46="DQ",G46="DQ",H46="DQ",I46="DQ",J46="DQ",K46="DQ",L46="DQ",D46="WD",E46="WD",F46="WD",G46="WD",H46="WD",I46="WD",J46="WD",K46="WD",L46="WD"),"DNQ",SUM(D46:L46))</f>
        <v>41</v>
      </c>
      <c r="N46" s="5">
        <v>5</v>
      </c>
      <c r="O46" s="5">
        <v>4</v>
      </c>
      <c r="P46" s="5">
        <v>5</v>
      </c>
      <c r="Q46" s="5">
        <v>5</v>
      </c>
      <c r="R46" s="5">
        <v>4</v>
      </c>
      <c r="S46" s="5">
        <v>5</v>
      </c>
      <c r="T46" s="5">
        <v>3</v>
      </c>
      <c r="U46" s="5">
        <v>5</v>
      </c>
      <c r="V46" s="5">
        <v>6</v>
      </c>
      <c r="W46" s="25">
        <f>IF(OR(N46="DQ",O46="DQ",P46="DQ",Q46="DQ",R46="DQ",S46="DQ",T46="DQ",U46="DQ",V46="DQ",N46="WD",O46="WD",P46="WD",Q46="WD",R46="WD",S46="WD",T46="WD",U46="WD",V46="WD"),"DNQ",SUM(N46:V46))</f>
        <v>42</v>
      </c>
      <c r="X46" s="26">
        <f>IF(M46="DNQ",0,IF(W46="DNQ",0,(SUM(M46+W46))))</f>
        <v>83</v>
      </c>
      <c r="Y46" s="26">
        <f>IF(X46=0,1000,IF(AND($AB$47&gt;0.9,$AB$47&lt;4.1),X46+100,X46))</f>
        <v>183</v>
      </c>
      <c r="Z46" s="29"/>
      <c r="AA46" s="26">
        <f>IF(Y46&lt;&gt;1000,RANK(Y46,$Y$4:$Y$72,1),"DNQ")</f>
        <v>22</v>
      </c>
      <c r="AB46" s="15"/>
      <c r="AC46" s="23" t="str">
        <f>A46</f>
        <v>Franklin</v>
      </c>
      <c r="AE46" s="50"/>
      <c r="AF46" s="50"/>
      <c r="AG46" s="50"/>
      <c r="AH46" s="50"/>
      <c r="AI46" s="50"/>
    </row>
    <row r="47" spans="1:35" ht="12">
      <c r="A47" s="34" t="s">
        <v>67</v>
      </c>
      <c r="B47" s="8">
        <v>2</v>
      </c>
      <c r="C47" s="5" t="s">
        <v>81</v>
      </c>
      <c r="D47" s="5">
        <v>5</v>
      </c>
      <c r="E47" s="5">
        <v>5</v>
      </c>
      <c r="F47" s="5">
        <v>5</v>
      </c>
      <c r="G47" s="5">
        <v>5</v>
      </c>
      <c r="H47" s="5">
        <v>5</v>
      </c>
      <c r="I47" s="5">
        <v>5</v>
      </c>
      <c r="J47" s="5">
        <v>5</v>
      </c>
      <c r="K47" s="5">
        <v>4</v>
      </c>
      <c r="L47" s="5">
        <v>4</v>
      </c>
      <c r="M47" s="25">
        <f>IF(OR(D47="DQ",E47="DQ",F47="DQ",G47="DQ",H47="DQ",I47="DQ",J47="DQ",K47="DQ",L47="DQ",D47="WD",E47="WD",F47="WD",G47="WD",H47="WD",I47="WD",J47="WD",K47="WD",L47="WD"),"DNQ",SUM(D47:L47))</f>
        <v>43</v>
      </c>
      <c r="N47" s="5">
        <v>6</v>
      </c>
      <c r="O47" s="5">
        <v>5</v>
      </c>
      <c r="P47" s="5">
        <v>3</v>
      </c>
      <c r="Q47" s="5">
        <v>4</v>
      </c>
      <c r="R47" s="5">
        <v>4</v>
      </c>
      <c r="S47" s="5">
        <v>6</v>
      </c>
      <c r="T47" s="5">
        <v>4</v>
      </c>
      <c r="U47" s="5">
        <v>7</v>
      </c>
      <c r="V47" s="5">
        <v>4</v>
      </c>
      <c r="W47" s="25">
        <f>IF(OR(N47="DQ",O47="DQ",P47="DQ",Q47="DQ",R47="DQ",S47="DQ",T47="DQ",U47="DQ",V47="DQ",N47="WD",O47="WD",P47="WD",Q47="WD",R47="WD",S47="WD",T47="WD",U47="WD",V47="WD"),"DNQ",SUM(N47:V47))</f>
        <v>43</v>
      </c>
      <c r="X47" s="26">
        <f>IF(M47="DNQ",0,IF(W47="DNQ",0,(SUM(M47+W47))))</f>
        <v>86</v>
      </c>
      <c r="Y47" s="26">
        <f>IF(X47=0,1000,IF(AND($AB$47&gt;0.9,$AB$47&lt;4.1),X47+100,X47))</f>
        <v>186</v>
      </c>
      <c r="Z47" s="29"/>
      <c r="AA47" s="26">
        <f>IF(Y47&lt;&gt;1000,RANK(Y47,$Y$4:$Y$72,1),"DNQ")</f>
        <v>24</v>
      </c>
      <c r="AB47" s="46">
        <f>VLOOKUP(X51+Z51,'TEAM STANDINGS'!$A$2:$C$10,3)</f>
        <v>1</v>
      </c>
      <c r="AE47" s="50"/>
      <c r="AF47" s="50"/>
      <c r="AG47" s="50"/>
      <c r="AH47" s="50"/>
      <c r="AI47" s="50"/>
    </row>
    <row r="48" spans="1:35" ht="12">
      <c r="A48" s="24" t="str">
        <f>IF(AB47=1,"Team Qualifier",IF(AB47=2,"Team Qualifier",IF(AB47=3,"Team Qualifier",IF(AB47=4,"Team Qualifier",""))))</f>
        <v>Team Qualifier</v>
      </c>
      <c r="B48" s="8">
        <v>3</v>
      </c>
      <c r="C48" s="5" t="s">
        <v>82</v>
      </c>
      <c r="D48" s="5">
        <v>5</v>
      </c>
      <c r="E48" s="5">
        <v>5</v>
      </c>
      <c r="F48" s="5">
        <v>5</v>
      </c>
      <c r="G48" s="5">
        <v>6</v>
      </c>
      <c r="H48" s="5">
        <v>5</v>
      </c>
      <c r="I48" s="5">
        <v>5</v>
      </c>
      <c r="J48" s="5">
        <v>5</v>
      </c>
      <c r="K48" s="5">
        <v>3</v>
      </c>
      <c r="L48" s="5">
        <v>3</v>
      </c>
      <c r="M48" s="25">
        <f>IF(OR(D48="DQ",E48="DQ",F48="DQ",G48="DQ",H48="DQ",I48="DQ",J48="DQ",K48="DQ",L48="DQ",D48="WD",E48="WD",F48="WD",G48="WD",H48="WD",I48="WD",J48="WD",K48="WD",L48="WD"),"DNQ",SUM(D48:L48))</f>
        <v>42</v>
      </c>
      <c r="N48" s="5">
        <v>7</v>
      </c>
      <c r="O48" s="5">
        <v>6</v>
      </c>
      <c r="P48" s="5">
        <v>5</v>
      </c>
      <c r="Q48" s="5">
        <v>4</v>
      </c>
      <c r="R48" s="5">
        <v>4</v>
      </c>
      <c r="S48" s="5">
        <v>4</v>
      </c>
      <c r="T48" s="5">
        <v>3</v>
      </c>
      <c r="U48" s="5">
        <v>5</v>
      </c>
      <c r="V48" s="5">
        <v>7</v>
      </c>
      <c r="W48" s="25">
        <f>IF(OR(N48="DQ",O48="DQ",P48="DQ",Q48="DQ",R48="DQ",S48="DQ",T48="DQ",U48="DQ",V48="DQ",N48="WD",O48="WD",P48="WD",Q48="WD",R48="WD",S48="WD",T48="WD",U48="WD",V48="WD"),"DNQ",SUM(N48:V48))</f>
        <v>45</v>
      </c>
      <c r="X48" s="26">
        <f>IF(M48="DNQ",0,IF(W48="DNQ",0,(SUM(M48+W48))))</f>
        <v>87</v>
      </c>
      <c r="Y48" s="26">
        <f>IF(X48=0,1000,IF(AND($AB$47&gt;0.9,$AB$47&lt;4.1),X48+100,X48))</f>
        <v>187</v>
      </c>
      <c r="Z48" s="29"/>
      <c r="AA48" s="26">
        <f>IF(Y48&lt;&gt;1000,RANK(Y48,$Y$4:$Y$72,1),"DNQ")</f>
        <v>25</v>
      </c>
      <c r="AB48" s="46"/>
      <c r="AE48" s="50"/>
      <c r="AF48" s="50"/>
      <c r="AG48" s="50"/>
      <c r="AH48" s="50"/>
      <c r="AI48" s="50"/>
    </row>
    <row r="49" spans="1:35" ht="12">
      <c r="A49" s="13" t="s">
        <v>21</v>
      </c>
      <c r="B49" s="8">
        <v>4</v>
      </c>
      <c r="C49" s="5" t="s">
        <v>83</v>
      </c>
      <c r="D49" s="5">
        <v>4</v>
      </c>
      <c r="E49" s="5">
        <v>6</v>
      </c>
      <c r="F49" s="5">
        <v>4</v>
      </c>
      <c r="G49" s="5">
        <v>6</v>
      </c>
      <c r="H49" s="5">
        <v>5</v>
      </c>
      <c r="I49" s="5">
        <v>5</v>
      </c>
      <c r="J49" s="5">
        <v>5</v>
      </c>
      <c r="K49" s="5">
        <v>4</v>
      </c>
      <c r="L49" s="5">
        <v>3</v>
      </c>
      <c r="M49" s="25">
        <f>IF(OR(D49="DQ",E49="DQ",F49="DQ",G49="DQ",H49="DQ",I49="DQ",J49="DQ",K49="DQ",L49="DQ",D49="WD",E49="WD",F49="WD",G49="WD",H49="WD",I49="WD",J49="WD",K49="WD",L49="WD"),"DNQ",SUM(D49:L49))</f>
        <v>42</v>
      </c>
      <c r="N49" s="5">
        <v>5</v>
      </c>
      <c r="O49" s="5">
        <v>5</v>
      </c>
      <c r="P49" s="5">
        <v>5</v>
      </c>
      <c r="Q49" s="5">
        <v>5</v>
      </c>
      <c r="R49" s="5">
        <v>3</v>
      </c>
      <c r="S49" s="5">
        <v>5</v>
      </c>
      <c r="T49" s="5">
        <v>3</v>
      </c>
      <c r="U49" s="5">
        <v>5</v>
      </c>
      <c r="V49" s="5">
        <v>4</v>
      </c>
      <c r="W49" s="25">
        <f>IF(OR(N49="DQ",O49="DQ",P49="DQ",Q49="DQ",R49="DQ",S49="DQ",T49="DQ",U49="DQ",V49="DQ",N49="WD",O49="WD",P49="WD",Q49="WD",R49="WD",S49="WD",T49="WD",U49="WD",V49="WD"),"DNQ",SUM(N49:V49))</f>
        <v>40</v>
      </c>
      <c r="X49" s="26">
        <f>IF(M49="DNQ",0,IF(W49="DNQ",0,(SUM(M49+W49))))</f>
        <v>82</v>
      </c>
      <c r="Y49" s="26">
        <f>IF(X49=0,1000,IF(AND($AB$47&gt;0.9,$AB$47&lt;4.1),X49+100,X49))</f>
        <v>182</v>
      </c>
      <c r="Z49" s="29"/>
      <c r="AA49" s="26">
        <f>IF(Y49&lt;&gt;1000,RANK(Y49,$Y$4:$Y$72,1),"DNQ")</f>
        <v>21</v>
      </c>
      <c r="AB49" s="15"/>
      <c r="AE49" s="50"/>
      <c r="AF49" s="50"/>
      <c r="AG49" s="50"/>
      <c r="AH49" s="50"/>
      <c r="AI49" s="50"/>
    </row>
    <row r="50" spans="1:35" ht="12">
      <c r="A50" s="13" t="s">
        <v>21</v>
      </c>
      <c r="B50" s="8">
        <v>5</v>
      </c>
      <c r="C50" s="5" t="s">
        <v>103</v>
      </c>
      <c r="D50" s="5">
        <v>5</v>
      </c>
      <c r="E50" s="5">
        <v>5</v>
      </c>
      <c r="F50" s="5">
        <v>5</v>
      </c>
      <c r="G50" s="5">
        <v>6</v>
      </c>
      <c r="H50" s="5">
        <v>4</v>
      </c>
      <c r="I50" s="5">
        <v>6</v>
      </c>
      <c r="J50" s="5">
        <v>4</v>
      </c>
      <c r="K50" s="5">
        <v>4</v>
      </c>
      <c r="L50" s="5">
        <v>4</v>
      </c>
      <c r="M50" s="25">
        <f>IF(OR(D50="DQ",E50="DQ",F50="DQ",G50="DQ",H50="DQ",I50="DQ",J50="DQ",K50="DQ",L50="DQ",D50="WD",E50="WD",F50="WD",G50="WD",H50="WD",I50="WD",J50="WD",K50="WD",L50="WD"),"DNQ",SUM(D50:L50))</f>
        <v>43</v>
      </c>
      <c r="N50" s="5">
        <v>5</v>
      </c>
      <c r="O50" s="5">
        <v>4</v>
      </c>
      <c r="P50" s="5">
        <v>6</v>
      </c>
      <c r="Q50" s="5">
        <v>8</v>
      </c>
      <c r="R50" s="5">
        <v>5</v>
      </c>
      <c r="S50" s="5">
        <v>5</v>
      </c>
      <c r="T50" s="5">
        <v>4</v>
      </c>
      <c r="U50" s="5">
        <v>7</v>
      </c>
      <c r="V50" s="5">
        <v>5</v>
      </c>
      <c r="W50" s="25">
        <f>IF(OR(N50="DQ",O50="DQ",P50="DQ",Q50="DQ",R50="DQ",S50="DQ",T50="DQ",U50="DQ",V50="DQ",N50="WD",O50="WD",P50="WD",Q50="WD",R50="WD",S50="WD",T50="WD",U50="WD",V50="WD"),"DNQ",SUM(N50:V50))</f>
        <v>49</v>
      </c>
      <c r="X50" s="26">
        <f>IF(M50="DNQ",0,IF(W50="DNQ",0,(SUM(M50+W50))))</f>
        <v>92</v>
      </c>
      <c r="Y50" s="26">
        <f>IF(X50=0,1000,IF(AND($AB$47&gt;0.9,$AB$47&lt;4.1),X50+100,X50))</f>
        <v>192</v>
      </c>
      <c r="Z50" s="29"/>
      <c r="AA50" s="26">
        <f>IF(Y50&lt;&gt;1000,RANK(Y50,$Y$4:$Y$72,1),"DNQ")</f>
        <v>26</v>
      </c>
      <c r="AB50" s="15"/>
      <c r="AE50" s="50"/>
      <c r="AF50" s="50"/>
      <c r="AG50" s="50"/>
      <c r="AH50" s="50"/>
      <c r="AI50" s="50"/>
    </row>
    <row r="51" spans="1:35" ht="12">
      <c r="A51" s="13" t="s">
        <v>21</v>
      </c>
      <c r="B51" s="8" t="s">
        <v>21</v>
      </c>
      <c r="C51" s="18" t="s">
        <v>26</v>
      </c>
      <c r="D51" s="18"/>
      <c r="E51" s="18"/>
      <c r="F51" s="18"/>
      <c r="G51" s="18"/>
      <c r="H51" s="18"/>
      <c r="I51" s="18"/>
      <c r="J51" s="18"/>
      <c r="K51" s="18"/>
      <c r="L51" s="18"/>
      <c r="M51" s="14"/>
      <c r="N51" s="8"/>
      <c r="O51" s="8"/>
      <c r="P51" s="8"/>
      <c r="Q51" s="8"/>
      <c r="R51" s="8"/>
      <c r="S51" s="8"/>
      <c r="T51" s="8"/>
      <c r="U51" s="8"/>
      <c r="V51" s="8"/>
      <c r="W51" s="14"/>
      <c r="X51" s="27">
        <f>IF(X46=0,SMALL(X46:X50,2)+SMALL(X46:X50,3)+SMALL(X46:X50,4)+SMALL(X46:X50,5),IF(X47=0,SMALL(X46:X50,2)+SMALL(X46:X50,3)+SMALL(X46:X50,4)+SMALL(X46:X50,5),IF(X48=0,SMALL(X46:X50,2)+SMALL(X46:X50,3)+SMALL(X46:X50,4)+SMALL(X46:X50,5),IF(X49=0,SMALL(X46:X50,2)+SMALL(X46:X50,3)+SMALL(X46:X50,4)+SMALL(X46:X50,5),IF(X50=0,SMALL(X46:X50,2)+SMALL(X46:X50,3)+SMALL(X46:X50,4)+SMALL(X46:X50,5),SMALL(X46:X50,1)+SMALL(X46:X50,2)+SMALL(X46:X50,3)+SMALL(X46:X50,4))))))</f>
        <v>338</v>
      </c>
      <c r="Y51" s="19"/>
      <c r="Z51" s="30"/>
      <c r="AA51" s="19"/>
      <c r="AB51" s="20"/>
      <c r="AC51" s="2">
        <f>X51</f>
        <v>338</v>
      </c>
      <c r="AE51" s="50"/>
      <c r="AF51" s="50"/>
      <c r="AG51" s="50"/>
      <c r="AH51" s="50"/>
      <c r="AI51" s="50"/>
    </row>
    <row r="52" spans="13:35" ht="12">
      <c r="M52" s="14"/>
      <c r="W52" s="14"/>
      <c r="Z52" s="29"/>
      <c r="AE52" s="50"/>
      <c r="AF52" s="50"/>
      <c r="AG52" s="50"/>
      <c r="AH52" s="50"/>
      <c r="AI52" s="50"/>
    </row>
    <row r="53" spans="1:35" ht="12">
      <c r="A53" s="34" t="s">
        <v>68</v>
      </c>
      <c r="B53" s="8">
        <v>1</v>
      </c>
      <c r="C53" s="5" t="s">
        <v>86</v>
      </c>
      <c r="D53" s="5">
        <v>5</v>
      </c>
      <c r="E53" s="5">
        <v>5</v>
      </c>
      <c r="F53" s="5">
        <v>4</v>
      </c>
      <c r="G53" s="5">
        <v>6</v>
      </c>
      <c r="H53" s="5">
        <v>4</v>
      </c>
      <c r="I53" s="5">
        <v>5</v>
      </c>
      <c r="J53" s="5">
        <v>5</v>
      </c>
      <c r="K53" s="5">
        <v>4</v>
      </c>
      <c r="L53" s="5">
        <v>4</v>
      </c>
      <c r="M53" s="25">
        <f>IF(OR(D53="DQ",E53="DQ",F53="DQ",G53="DQ",H53="DQ",I53="DQ",J53="DQ",K53="DQ",L53="DQ",D53="WD",E53="WD",F53="WD",G53="WD",H53="WD",I53="WD",J53="WD",K53="WD",L53="WD"),"DNQ",SUM(D53:L53))</f>
        <v>42</v>
      </c>
      <c r="N53" s="5">
        <v>4</v>
      </c>
      <c r="O53" s="5">
        <v>4</v>
      </c>
      <c r="P53" s="5">
        <v>4</v>
      </c>
      <c r="Q53" s="5">
        <v>4</v>
      </c>
      <c r="R53" s="5">
        <v>4</v>
      </c>
      <c r="S53" s="5">
        <v>5</v>
      </c>
      <c r="T53" s="5">
        <v>4</v>
      </c>
      <c r="U53" s="5">
        <v>7</v>
      </c>
      <c r="V53" s="5">
        <v>6</v>
      </c>
      <c r="W53" s="25">
        <f>IF(OR(N53="DQ",O53="DQ",P53="DQ",Q53="DQ",R53="DQ",S53="DQ",T53="DQ",U53="DQ",V53="DQ",N53="WD",O53="WD",P53="WD",Q53="WD",R53="WD",S53="WD",T53="WD",U53="WD",V53="WD"),"DNQ",SUM(N53:V53))</f>
        <v>42</v>
      </c>
      <c r="X53" s="26">
        <f>IF(M53="DNQ",0,IF(W53="DNQ",0,(SUM(M53+W53))))</f>
        <v>84</v>
      </c>
      <c r="Y53" s="26">
        <f>IF(X53=0,1000,IF(AND($AB$54&gt;0.9,$AB$54&lt;4.1),X53+100,X53))</f>
        <v>184</v>
      </c>
      <c r="Z53" s="29"/>
      <c r="AA53" s="26">
        <f>IF(Y53&lt;&gt;1000,RANK(Y53,$Y$4:$Y$72,1),"DNQ")</f>
        <v>23</v>
      </c>
      <c r="AB53" s="15"/>
      <c r="AC53" s="23" t="str">
        <f>A53</f>
        <v>St. Thomas More</v>
      </c>
      <c r="AE53" s="50"/>
      <c r="AF53" s="50"/>
      <c r="AG53" s="50"/>
      <c r="AH53" s="50"/>
      <c r="AI53" s="50"/>
    </row>
    <row r="54" spans="1:35" ht="12">
      <c r="A54" s="34" t="s">
        <v>69</v>
      </c>
      <c r="B54" s="8">
        <v>2</v>
      </c>
      <c r="C54" s="5" t="s">
        <v>85</v>
      </c>
      <c r="D54" s="5">
        <v>6</v>
      </c>
      <c r="E54" s="5">
        <v>4</v>
      </c>
      <c r="F54" s="5">
        <v>3</v>
      </c>
      <c r="G54" s="5">
        <v>5</v>
      </c>
      <c r="H54" s="5">
        <v>4</v>
      </c>
      <c r="I54" s="5">
        <v>4</v>
      </c>
      <c r="J54" s="5">
        <v>5</v>
      </c>
      <c r="K54" s="5">
        <v>3</v>
      </c>
      <c r="L54" s="5">
        <v>4</v>
      </c>
      <c r="M54" s="25">
        <f>IF(OR(D54="DQ",E54="DQ",F54="DQ",G54="DQ",H54="DQ",I54="DQ",J54="DQ",K54="DQ",L54="DQ",D54="WD",E54="WD",F54="WD",G54="WD",H54="WD",I54="WD",J54="WD",K54="WD",L54="WD"),"DNQ",SUM(D54:L54))</f>
        <v>38</v>
      </c>
      <c r="N54" s="5">
        <v>6</v>
      </c>
      <c r="O54" s="5">
        <v>5</v>
      </c>
      <c r="P54" s="5">
        <v>4</v>
      </c>
      <c r="Q54" s="5">
        <v>4</v>
      </c>
      <c r="R54" s="5">
        <v>3</v>
      </c>
      <c r="S54" s="5">
        <v>4</v>
      </c>
      <c r="T54" s="5">
        <v>3</v>
      </c>
      <c r="U54" s="5">
        <v>6</v>
      </c>
      <c r="V54" s="5">
        <v>5</v>
      </c>
      <c r="W54" s="25">
        <f>IF(OR(N54="DQ",O54="DQ",P54="DQ",Q54="DQ",R54="DQ",S54="DQ",T54="DQ",U54="DQ",V54="DQ",N54="WD",O54="WD",P54="WD",Q54="WD",R54="WD",S54="WD",T54="WD",U54="WD",V54="WD"),"DNQ",SUM(N54:V54))</f>
        <v>40</v>
      </c>
      <c r="X54" s="26">
        <f>IF(M54="DNQ",0,IF(W54="DNQ",0,(SUM(M54+W54))))</f>
        <v>78</v>
      </c>
      <c r="Y54" s="26">
        <f>IF(X54=0,1000,IF(AND($AB$54&gt;0.9,$AB$54&lt;4.1),X54+100,X54))</f>
        <v>178</v>
      </c>
      <c r="Z54" s="29"/>
      <c r="AA54" s="26">
        <f>IF(Y54&lt;&gt;1000,RANK(Y54,$Y$4:$Y$72,1),"DNQ")</f>
        <v>20</v>
      </c>
      <c r="AB54" s="46">
        <f>VLOOKUP(X58+Z58,'TEAM STANDINGS'!$A$2:$C$10,3)</f>
        <v>2</v>
      </c>
      <c r="AE54" s="50"/>
      <c r="AF54" s="50"/>
      <c r="AG54" s="50"/>
      <c r="AH54" s="50"/>
      <c r="AI54" s="50"/>
    </row>
    <row r="55" spans="1:28" ht="12">
      <c r="A55" s="24" t="str">
        <f>IF(AB54=1,"Team Qualifier",IF(AB54=2,"Team Qualifier",IF(AB54=3,"Team Qualifier",IF(AB54=4,"Team Qualifier",""))))</f>
        <v>Team Qualifier</v>
      </c>
      <c r="B55" s="8">
        <v>3</v>
      </c>
      <c r="C55" s="5" t="s">
        <v>84</v>
      </c>
      <c r="D55" s="5">
        <v>6</v>
      </c>
      <c r="E55" s="5">
        <v>8</v>
      </c>
      <c r="F55" s="5">
        <v>6</v>
      </c>
      <c r="G55" s="5">
        <v>6</v>
      </c>
      <c r="H55" s="5">
        <v>6</v>
      </c>
      <c r="I55" s="5">
        <v>6</v>
      </c>
      <c r="J55" s="5">
        <v>8</v>
      </c>
      <c r="K55" s="5">
        <v>6</v>
      </c>
      <c r="L55" s="5">
        <v>7</v>
      </c>
      <c r="M55" s="25">
        <f>IF(OR(D55="DQ",E55="DQ",F55="DQ",G55="DQ",H55="DQ",I55="DQ",J55="DQ",K55="DQ",L55="DQ",D55="WD",E55="WD",F55="WD",G55="WD",H55="WD",I55="WD",J55="WD",K55="WD",L55="WD"),"DNQ",SUM(D55:L55))</f>
        <v>59</v>
      </c>
      <c r="N55" s="5">
        <v>7</v>
      </c>
      <c r="O55" s="5">
        <v>7</v>
      </c>
      <c r="P55" s="5">
        <v>8</v>
      </c>
      <c r="Q55" s="5">
        <v>6</v>
      </c>
      <c r="R55" s="5">
        <v>5</v>
      </c>
      <c r="S55" s="5">
        <v>8</v>
      </c>
      <c r="T55" s="5">
        <v>5</v>
      </c>
      <c r="U55" s="5">
        <v>6</v>
      </c>
      <c r="V55" s="5">
        <v>8</v>
      </c>
      <c r="W55" s="25">
        <f>IF(OR(N55="DQ",O55="DQ",P55="DQ",Q55="DQ",R55="DQ",S55="DQ",T55="DQ",U55="DQ",V55="DQ",N55="WD",O55="WD",P55="WD",Q55="WD",R55="WD",S55="WD",T55="WD",U55="WD",V55="WD"),"DNQ",SUM(N55:V55))</f>
        <v>60</v>
      </c>
      <c r="X55" s="26">
        <f>IF(M55="DNQ",0,IF(W55="DNQ",0,(SUM(M55+W55))))</f>
        <v>119</v>
      </c>
      <c r="Y55" s="26">
        <f>IF(X55=0,1000,IF(AND($AB$54&gt;0.9,$AB$54&lt;4.1),X55+100,X55))</f>
        <v>219</v>
      </c>
      <c r="Z55" s="29"/>
      <c r="AA55" s="26">
        <f>IF(Y55&lt;&gt;1000,RANK(Y55,$Y$4:$Y$72,1),"DNQ")</f>
        <v>38</v>
      </c>
      <c r="AB55" s="46"/>
    </row>
    <row r="56" spans="1:28" ht="12">
      <c r="A56" s="13" t="s">
        <v>21</v>
      </c>
      <c r="B56" s="8">
        <v>4</v>
      </c>
      <c r="C56" s="5" t="s">
        <v>87</v>
      </c>
      <c r="D56" s="5">
        <v>6</v>
      </c>
      <c r="E56" s="5">
        <v>8</v>
      </c>
      <c r="F56" s="5">
        <v>5</v>
      </c>
      <c r="G56" s="5">
        <v>7</v>
      </c>
      <c r="H56" s="5">
        <v>11</v>
      </c>
      <c r="I56" s="5">
        <v>6</v>
      </c>
      <c r="J56" s="5">
        <v>7</v>
      </c>
      <c r="K56" s="5">
        <v>8</v>
      </c>
      <c r="L56" s="5">
        <v>3</v>
      </c>
      <c r="M56" s="25">
        <f>IF(OR(D56="DQ",E56="DQ",F56="DQ",G56="DQ",H56="DQ",I56="DQ",J56="DQ",K56="DQ",L56="DQ",D56="WD",E56="WD",F56="WD",G56="WD",H56="WD",I56="WD",J56="WD",K56="WD",L56="WD"),"DNQ",SUM(D56:L56))</f>
        <v>61</v>
      </c>
      <c r="N56" s="5">
        <v>7</v>
      </c>
      <c r="O56" s="5">
        <v>5</v>
      </c>
      <c r="P56" s="5">
        <v>6</v>
      </c>
      <c r="Q56" s="5">
        <v>6</v>
      </c>
      <c r="R56" s="5">
        <v>5</v>
      </c>
      <c r="S56" s="5">
        <v>7</v>
      </c>
      <c r="T56" s="5">
        <v>4</v>
      </c>
      <c r="U56" s="5">
        <v>6</v>
      </c>
      <c r="V56" s="5">
        <v>7</v>
      </c>
      <c r="W56" s="25">
        <f>IF(OR(N56="DQ",O56="DQ",P56="DQ",Q56="DQ",R56="DQ",S56="DQ",T56="DQ",U56="DQ",V56="DQ",N56="WD",O56="WD",P56="WD",Q56="WD",R56="WD",S56="WD",T56="WD",U56="WD",V56="WD"),"DNQ",SUM(N56:V56))</f>
        <v>53</v>
      </c>
      <c r="X56" s="26">
        <f>IF(M56="DNQ",0,IF(W56="DNQ",0,(SUM(M56+W56))))</f>
        <v>114</v>
      </c>
      <c r="Y56" s="26">
        <f>IF(X56=0,1000,IF(AND($AB$54&gt;0.9,$AB$54&lt;4.1),X56+100,X56))</f>
        <v>214</v>
      </c>
      <c r="Z56" s="29"/>
      <c r="AA56" s="26">
        <f>IF(Y56&lt;&gt;1000,RANK(Y56,$Y$4:$Y$72,1),"DNQ")</f>
        <v>37</v>
      </c>
      <c r="AB56" s="15"/>
    </row>
    <row r="57" spans="1:28" ht="12">
      <c r="A57" s="13" t="s">
        <v>21</v>
      </c>
      <c r="B57" s="8">
        <v>5</v>
      </c>
      <c r="C57" s="5" t="s">
        <v>88</v>
      </c>
      <c r="D57" s="5">
        <v>7</v>
      </c>
      <c r="E57" s="5">
        <v>6</v>
      </c>
      <c r="F57" s="5">
        <v>5</v>
      </c>
      <c r="G57" s="5">
        <v>9</v>
      </c>
      <c r="H57" s="5">
        <v>6</v>
      </c>
      <c r="I57" s="5">
        <v>8</v>
      </c>
      <c r="J57" s="5">
        <v>7</v>
      </c>
      <c r="K57" s="5">
        <v>5</v>
      </c>
      <c r="L57" s="5">
        <v>4</v>
      </c>
      <c r="M57" s="25">
        <f>IF(OR(D57="DQ",E57="DQ",F57="DQ",G57="DQ",H57="DQ",I57="DQ",J57="DQ",K57="DQ",L57="DQ",D57="WD",E57="WD",F57="WD",G57="WD",H57="WD",I57="WD",J57="WD",K57="WD",L57="WD"),"DNQ",SUM(D57:L57))</f>
        <v>57</v>
      </c>
      <c r="N57" s="5">
        <v>6</v>
      </c>
      <c r="O57" s="5">
        <v>5</v>
      </c>
      <c r="P57" s="5">
        <v>7</v>
      </c>
      <c r="Q57" s="5">
        <v>4</v>
      </c>
      <c r="R57" s="5">
        <v>5</v>
      </c>
      <c r="S57" s="5">
        <v>5</v>
      </c>
      <c r="T57" s="5">
        <v>5</v>
      </c>
      <c r="U57" s="5">
        <v>7</v>
      </c>
      <c r="V57" s="5">
        <v>6</v>
      </c>
      <c r="W57" s="25">
        <f>IF(OR(N57="DQ",O57="DQ",P57="DQ",Q57="DQ",R57="DQ",S57="DQ",T57="DQ",U57="DQ",V57="DQ",N57="WD",O57="WD",P57="WD",Q57="WD",R57="WD",S57="WD",T57="WD",U57="WD",V57="WD"),"DNQ",SUM(N57:V57))</f>
        <v>50</v>
      </c>
      <c r="X57" s="26">
        <f>IF(M57="DNQ",0,IF(W57="DNQ",0,(SUM(M57+W57))))</f>
        <v>107</v>
      </c>
      <c r="Y57" s="26">
        <f>IF(X57=0,1000,IF(AND($AB$54&gt;0.9,$AB$54&lt;4.1),X57+100,X57))</f>
        <v>207</v>
      </c>
      <c r="Z57" s="29"/>
      <c r="AA57" s="26">
        <f>IF(Y57&lt;&gt;1000,RANK(Y57,$Y$4:$Y$72,1),"DNQ")</f>
        <v>36</v>
      </c>
      <c r="AB57" s="15"/>
    </row>
    <row r="58" spans="1:29" ht="12">
      <c r="A58" s="13" t="s">
        <v>21</v>
      </c>
      <c r="B58" s="8" t="s">
        <v>21</v>
      </c>
      <c r="C58" s="18" t="s">
        <v>26</v>
      </c>
      <c r="D58" s="18"/>
      <c r="E58" s="18"/>
      <c r="F58" s="18"/>
      <c r="G58" s="18"/>
      <c r="H58" s="18"/>
      <c r="I58" s="18"/>
      <c r="J58" s="18"/>
      <c r="K58" s="18"/>
      <c r="L58" s="18"/>
      <c r="M58" s="14"/>
      <c r="N58" s="8"/>
      <c r="O58" s="8"/>
      <c r="P58" s="8"/>
      <c r="Q58" s="8"/>
      <c r="R58" s="8"/>
      <c r="S58" s="8"/>
      <c r="T58" s="8"/>
      <c r="U58" s="8"/>
      <c r="V58" s="8"/>
      <c r="W58" s="14"/>
      <c r="X58" s="27">
        <f>IF(X53=0,SMALL(X53:X57,2)+SMALL(X53:X57,3)+SMALL(X53:X57,4)+SMALL(X53:X57,5),IF(X54=0,SMALL(X53:X57,2)+SMALL(X53:X57,3)+SMALL(X53:X57,4)+SMALL(X53:X57,5),IF(X55=0,SMALL(X53:X57,2)+SMALL(X53:X57,3)+SMALL(X53:X57,4)+SMALL(X53:X57,5),IF(X56=0,SMALL(X53:X57,2)+SMALL(X53:X57,3)+SMALL(X53:X57,4)+SMALL(X53:X57,5),IF(X57=0,SMALL(X53:X57,2)+SMALL(X53:X57,3)+SMALL(X53:X57,4)+SMALL(X53:X57,5),SMALL(X53:X57,1)+SMALL(X53:X57,2)+SMALL(X53:X57,3)+SMALL(X53:X57,4))))))</f>
        <v>383</v>
      </c>
      <c r="Y58" s="19"/>
      <c r="Z58" s="30"/>
      <c r="AA58" s="19"/>
      <c r="AB58" s="20"/>
      <c r="AC58" s="2">
        <f>X58</f>
        <v>383</v>
      </c>
    </row>
    <row r="59" spans="1:28" ht="12">
      <c r="A59" s="34"/>
      <c r="B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12"/>
      <c r="Y59" s="12"/>
      <c r="AA59" s="12"/>
      <c r="AB59" s="15"/>
    </row>
    <row r="60" spans="1:28" ht="12.75" customHeight="1">
      <c r="A60" s="13"/>
      <c r="B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12"/>
      <c r="Y60" s="12"/>
      <c r="AA60" s="12"/>
      <c r="AB60" s="45"/>
    </row>
    <row r="61" spans="1:28" ht="12.75" customHeight="1">
      <c r="A61" s="13"/>
      <c r="B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12"/>
      <c r="Y61" s="12"/>
      <c r="AA61" s="12"/>
      <c r="AB61" s="45"/>
    </row>
    <row r="62" spans="1:28" ht="12.75" customHeight="1">
      <c r="A62" s="13"/>
      <c r="B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12"/>
      <c r="Y62" s="12"/>
      <c r="AA62" s="12"/>
      <c r="AB62" s="32"/>
    </row>
    <row r="63" spans="1:28" ht="12.75" customHeight="1">
      <c r="A63" s="13"/>
      <c r="B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2"/>
      <c r="Y63" s="12"/>
      <c r="AA63" s="12"/>
      <c r="AB63" s="32"/>
    </row>
    <row r="64" spans="1:28" ht="12.75" customHeight="1">
      <c r="A64" s="13"/>
      <c r="B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12"/>
      <c r="Y64" s="12"/>
      <c r="AA64" s="12"/>
      <c r="AB64" s="32"/>
    </row>
    <row r="65" spans="1:28" ht="12.75" customHeight="1">
      <c r="A65" s="13"/>
      <c r="B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2"/>
      <c r="Y65" s="12"/>
      <c r="AA65" s="12"/>
      <c r="AB65" s="32"/>
    </row>
    <row r="66" spans="1:28" ht="12.75" customHeight="1">
      <c r="A66" s="13"/>
      <c r="B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12"/>
      <c r="Y66" s="12"/>
      <c r="AA66" s="12"/>
      <c r="AB66" s="32"/>
    </row>
    <row r="67" spans="1:28" ht="12.75" customHeight="1">
      <c r="A67" s="13"/>
      <c r="B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12"/>
      <c r="Y67" s="12"/>
      <c r="AA67" s="12"/>
      <c r="AB67" s="32"/>
    </row>
    <row r="68" spans="1:28" ht="12.75" customHeight="1">
      <c r="A68" s="13"/>
      <c r="B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12"/>
      <c r="Y68" s="12"/>
      <c r="AA68" s="12"/>
      <c r="AB68" s="32"/>
    </row>
    <row r="69" spans="1:28" ht="12.75" customHeight="1">
      <c r="A69" s="13"/>
      <c r="B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12"/>
      <c r="Y69" s="12"/>
      <c r="AA69" s="12"/>
      <c r="AB69" s="32"/>
    </row>
    <row r="70" spans="1:28" ht="12">
      <c r="A70" s="13"/>
      <c r="B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12"/>
      <c r="Y70" s="12"/>
      <c r="AA70" s="12"/>
      <c r="AB70" s="15"/>
    </row>
    <row r="71" spans="1:28" ht="12">
      <c r="A71" s="13"/>
      <c r="B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12"/>
      <c r="Y71" s="12"/>
      <c r="AA71" s="12"/>
      <c r="AB71" s="15"/>
    </row>
    <row r="72" spans="1:29" ht="12">
      <c r="A72" s="13"/>
      <c r="B72" s="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AA72" s="19"/>
      <c r="AB72" s="20"/>
      <c r="AC72" s="15"/>
    </row>
    <row r="74" spans="1:26" ht="12">
      <c r="A74" s="48" t="s">
        <v>35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8" ht="15">
      <c r="A75" s="47" t="s">
        <v>46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</row>
    <row r="76" spans="1:28" ht="12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8"/>
    </row>
    <row r="77" spans="1:28" ht="1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1"/>
    </row>
    <row r="78" spans="1:28" ht="12">
      <c r="A78" s="3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1"/>
    </row>
    <row r="79" spans="1:28" ht="12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1"/>
    </row>
    <row r="80" spans="1:28" ht="12">
      <c r="A80" s="4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4"/>
    </row>
    <row r="81" ht="12">
      <c r="A81" s="15"/>
    </row>
    <row r="82" ht="12">
      <c r="A82" s="15"/>
    </row>
    <row r="83" ht="12">
      <c r="A83" s="15"/>
    </row>
    <row r="84" ht="12">
      <c r="A84" s="15"/>
    </row>
    <row r="85" ht="12">
      <c r="A85" s="15"/>
    </row>
    <row r="86" ht="12">
      <c r="A86" s="13"/>
    </row>
    <row r="87" ht="12">
      <c r="A87" s="15"/>
    </row>
  </sheetData>
  <sheetProtection password="C6F1" sheet="1" objects="1" scenarios="1"/>
  <mergeCells count="16">
    <mergeCell ref="AE44:AI54"/>
    <mergeCell ref="F1:I1"/>
    <mergeCell ref="A1:E1"/>
    <mergeCell ref="J1:Z1"/>
    <mergeCell ref="AB5:AB6"/>
    <mergeCell ref="AB12:AB13"/>
    <mergeCell ref="AB19:AB20"/>
    <mergeCell ref="AB26:AB27"/>
    <mergeCell ref="A76:AB80"/>
    <mergeCell ref="AB60:AB61"/>
    <mergeCell ref="AB33:AB34"/>
    <mergeCell ref="AB40:AB41"/>
    <mergeCell ref="AB47:AB48"/>
    <mergeCell ref="AB54:AB55"/>
    <mergeCell ref="A75:AB75"/>
    <mergeCell ref="A74:Z74"/>
  </mergeCells>
  <conditionalFormatting sqref="AB21:AB22 AB56:AB57 AB35:AB36 AB49:AB50 AB42:AB43 AB28:AB29 AB14:AB15 AB2:AB4 AB7:AB8 AB10:AB11 AB17:AB18 AB25 AB32 AB38:AB39 AB45:AB46 AB53 AB59 AB70:AB71">
    <cfRule type="cellIs" priority="1" dxfId="7" operator="lessThan" stopIfTrue="1">
      <formula>0</formula>
    </cfRule>
  </conditionalFormatting>
  <conditionalFormatting sqref="AB58 AB72 AB30 AB37 AB44 AB51">
    <cfRule type="cellIs" priority="2" dxfId="8" operator="notEqual" stopIfTrue="1">
      <formula>"DNQ"</formula>
    </cfRule>
  </conditionalFormatting>
  <conditionalFormatting sqref="A61:A69 A55 A48 A41 A34 A27 A6 A13 A20">
    <cfRule type="cellIs" priority="3" dxfId="1" operator="equal" stopIfTrue="1">
      <formula>"Team Qualifier"</formula>
    </cfRule>
  </conditionalFormatting>
  <conditionalFormatting sqref="AB5:AB6 AB12:AB13 AB19:AB20 AB26:AB27 AB33:AB34 AB40:AB41 AB47:AB48 AB54:AB55 AB60:AB69">
    <cfRule type="cellIs" priority="4" dxfId="9" operator="between" stopIfTrue="1">
      <formula>0.9</formula>
      <formula>4.1</formula>
    </cfRule>
  </conditionalFormatting>
  <conditionalFormatting sqref="AA59:AA71 AA4:AA8 AA11:AA15 AA18:AA22 AA25:AA29 AA32:AA36 AA39:AA43 AA46:AA50 AA53:AA57">
    <cfRule type="cellIs" priority="5" dxfId="1" operator="between" stopIfTrue="1">
      <formula>0.9</formula>
      <formula>3.1</formula>
    </cfRule>
    <cfRule type="cellIs" priority="6" dxfId="10" operator="greaterThan" stopIfTrue="1">
      <formula>3</formula>
    </cfRule>
  </conditionalFormatting>
  <printOptions/>
  <pageMargins left="0.5" right="0.5" top="0.5" bottom="0.5" header="0.5" footer="0.5"/>
  <pageSetup orientation="landscape" scale="68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99"/>
  <sheetViews>
    <sheetView zoomScale="200" zoomScaleNormal="200" zoomScalePageLayoutView="0" workbookViewId="0" topLeftCell="A1">
      <selection activeCell="B20" sqref="B20"/>
    </sheetView>
  </sheetViews>
  <sheetFormatPr defaultColWidth="11.375" defaultRowHeight="12"/>
  <cols>
    <col min="1" max="1" width="7.75390625" style="0" bestFit="1" customWidth="1"/>
    <col min="2" max="2" width="18.875" style="0" bestFit="1" customWidth="1"/>
    <col min="3" max="3" width="16.00390625" style="0" bestFit="1" customWidth="1"/>
    <col min="4" max="4" width="11.375" style="0" customWidth="1"/>
    <col min="5" max="5" width="9.125" style="0" hidden="1" customWidth="1"/>
  </cols>
  <sheetData>
    <row r="1" spans="1:4" ht="12">
      <c r="A1" t="s">
        <v>28</v>
      </c>
      <c r="B1" t="s">
        <v>36</v>
      </c>
      <c r="D1" s="28" t="s">
        <v>37</v>
      </c>
    </row>
    <row r="2" spans="1:5" ht="12">
      <c r="A2" s="23">
        <f>IF((OR(C2=C3,C2=C4,C2=C5,C2=C6,C2=C7,C2=C8,C2=C9)),C2+0.0001,C2)</f>
        <v>411</v>
      </c>
      <c r="B2" s="23" t="str">
        <f>'Players and Scores'!A4</f>
        <v>Kenosha Bradford</v>
      </c>
      <c r="C2" s="2">
        <f>'Players and Scores'!X9+'Players and Scores'!Z9</f>
        <v>411</v>
      </c>
      <c r="D2" s="33">
        <f>COUNTIF('Players and Scores'!X4:X8,"0")</f>
        <v>0</v>
      </c>
      <c r="E2">
        <v>336.0001</v>
      </c>
    </row>
    <row r="3" spans="1:5" ht="12">
      <c r="A3" s="23">
        <f>IF((OR(C3=C4,C3=C5,C3=C6,C3=C7,C3=C8,C3=C9)),C3+0.0001,C3)</f>
        <v>435</v>
      </c>
      <c r="B3" s="23" t="str">
        <f>'Players and Scores'!A11</f>
        <v>Kenosha Temper</v>
      </c>
      <c r="C3" s="2">
        <f>'Players and Scores'!X16+'Players and Scores'!Z16</f>
        <v>435</v>
      </c>
      <c r="D3" s="33">
        <f>COUNTIF('Players and Scores'!X11:X15,"0")</f>
        <v>1</v>
      </c>
      <c r="E3">
        <v>350</v>
      </c>
    </row>
    <row r="4" spans="1:5" ht="12">
      <c r="A4" s="23">
        <f>IF((OR(C4=C5,C4=C6,C4=C7,C4=C8,C4=C9,)),C4+0.0001,C4)</f>
        <v>471</v>
      </c>
      <c r="B4" s="23" t="str">
        <f>'Players and Scores'!A18</f>
        <v>Kenosha Indian Trail</v>
      </c>
      <c r="C4" s="2">
        <f>'Players and Scores'!X23+'Players and Scores'!Z23</f>
        <v>471</v>
      </c>
      <c r="D4" s="33">
        <f>COUNTIF('Players and Scores'!X18:X22,"0")</f>
        <v>0</v>
      </c>
      <c r="E4">
        <v>368</v>
      </c>
    </row>
    <row r="5" spans="1:5" ht="12">
      <c r="A5" s="23">
        <f>IF((OR(C5=C6,C5=C7,C5=C8,C5=C9)),C5+0.0001,C5)</f>
        <v>392</v>
      </c>
      <c r="B5" s="23" t="str">
        <f>'Players and Scores'!A25</f>
        <v>Racine Case</v>
      </c>
      <c r="C5" s="2">
        <f>'Players and Scores'!X30+'Players and Scores'!Z30</f>
        <v>392</v>
      </c>
      <c r="D5" s="33">
        <f>COUNTIF('Players and Scores'!X25:X29,"0")</f>
        <v>0</v>
      </c>
      <c r="E5">
        <v>375</v>
      </c>
    </row>
    <row r="6" spans="1:5" ht="12">
      <c r="A6" s="23">
        <f>IF((OR(C6=C7,C6=C8,C6=C9)),C6+0.0001,C6)</f>
        <v>449</v>
      </c>
      <c r="B6" s="23" t="str">
        <f>'Players and Scores'!A32</f>
        <v>Racine Horlick</v>
      </c>
      <c r="C6" s="2">
        <f>'Players and Scores'!X37+'Players and Scores'!Z37</f>
        <v>449</v>
      </c>
      <c r="D6" s="33">
        <f>COUNTIF('Players and Scores'!X32:X36,"0")</f>
        <v>0</v>
      </c>
      <c r="E6">
        <v>393.0001</v>
      </c>
    </row>
    <row r="7" spans="1:5" ht="12">
      <c r="A7" s="23">
        <f>IF((OR(C7=C8,C7=C9)),C7+0.0001,C7)</f>
        <v>512</v>
      </c>
      <c r="B7" s="23" t="str">
        <f>'Players and Scores'!A39</f>
        <v>Racine Park</v>
      </c>
      <c r="C7" s="2">
        <f>'Players and Scores'!X44+'Players and Scores'!Z44</f>
        <v>512</v>
      </c>
      <c r="D7" s="33">
        <f>COUNTIF('Players and Scores'!X39:X43,"0")</f>
        <v>0</v>
      </c>
      <c r="E7">
        <v>389</v>
      </c>
    </row>
    <row r="8" spans="1:5" ht="12">
      <c r="A8" s="23">
        <f>IF((OR(C8=C9)),C8+0.0001,C8)</f>
        <v>338</v>
      </c>
      <c r="B8" s="23" t="str">
        <f>'Players and Scores'!A46</f>
        <v>Franklin</v>
      </c>
      <c r="C8" s="2">
        <f>'Players and Scores'!X51+'Players and Scores'!Z51</f>
        <v>338</v>
      </c>
      <c r="D8" s="33">
        <f>COUNTIF('Players and Scores'!X46:X50,"0")</f>
        <v>0</v>
      </c>
      <c r="E8">
        <v>9999</v>
      </c>
    </row>
    <row r="9" spans="1:5" ht="12">
      <c r="A9" s="2">
        <f>C9</f>
        <v>383</v>
      </c>
      <c r="B9" s="23" t="str">
        <f>'Players and Scores'!A53</f>
        <v>St. Thomas More</v>
      </c>
      <c r="C9" s="2">
        <f>'Players and Scores'!X58+'Players and Scores'!Z58</f>
        <v>383</v>
      </c>
      <c r="D9" s="33">
        <f>COUNTIF('Players and Scores'!X53:X57,"0")</f>
        <v>0</v>
      </c>
      <c r="E9">
        <v>353</v>
      </c>
    </row>
    <row r="10" spans="1:3" ht="12">
      <c r="A10" s="1"/>
      <c r="C10" s="1"/>
    </row>
    <row r="74" ht="12">
      <c r="A74" s="1"/>
    </row>
    <row r="75" ht="12">
      <c r="A75" s="1"/>
    </row>
    <row r="76" ht="12">
      <c r="A76" s="1"/>
    </row>
    <row r="77" ht="12">
      <c r="A77" s="1"/>
    </row>
    <row r="78" ht="12">
      <c r="A78" s="1"/>
    </row>
    <row r="79" ht="12">
      <c r="A79" s="1"/>
    </row>
    <row r="80" ht="12">
      <c r="A80" s="1"/>
    </row>
    <row r="81" ht="12">
      <c r="A81" s="1"/>
    </row>
    <row r="82" ht="12">
      <c r="A82" s="1"/>
    </row>
    <row r="83" ht="12">
      <c r="A83" s="1"/>
    </row>
    <row r="84" ht="12">
      <c r="A84" s="1"/>
    </row>
    <row r="85" ht="12">
      <c r="A85" s="1"/>
    </row>
    <row r="86" ht="12">
      <c r="A86" s="1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ht="12">
      <c r="A94" s="1"/>
    </row>
    <row r="95" ht="12">
      <c r="A95" s="1"/>
    </row>
    <row r="96" ht="12">
      <c r="A96" s="1"/>
    </row>
    <row r="97" ht="12">
      <c r="A97" s="1"/>
    </row>
    <row r="98" ht="12">
      <c r="A98" s="1"/>
    </row>
    <row r="99" ht="12">
      <c r="A99" s="1"/>
    </row>
  </sheetData>
  <sheetProtection password="C6F1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WIAA</dc:creator>
  <cp:keywords/>
  <dc:description/>
  <cp:lastModifiedBy>Johnston</cp:lastModifiedBy>
  <cp:lastPrinted>2005-04-14T13:34:57Z</cp:lastPrinted>
  <dcterms:created xsi:type="dcterms:W3CDTF">2004-04-30T18:08:46Z</dcterms:created>
  <dcterms:modified xsi:type="dcterms:W3CDTF">2014-09-26T00:43:40Z</dcterms:modified>
  <cp:category/>
  <cp:version/>
  <cp:contentType/>
  <cp:contentStatus/>
</cp:coreProperties>
</file>