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884" activeTab="0"/>
  </bookViews>
  <sheets>
    <sheet name="TEAM STANDINGS" sheetId="1" r:id="rId1"/>
    <sheet name="Individual Conference Leaders" sheetId="2" r:id="rId2"/>
    <sheet name="CLC TOURNAMENT TEAM" sheetId="3" r:id="rId3"/>
    <sheet name="CLC TOURNAMENT INDIVIDUAL" sheetId="4" r:id="rId4"/>
    <sheet name="CLC TOURNAMENT TEAM STANDINGS" sheetId="5" r:id="rId5"/>
    <sheet name="CLC Dual Meets" sheetId="6" r:id="rId6"/>
    <sheet name="CGrove" sheetId="7" r:id="rId7"/>
    <sheet name="ELAKE" sheetId="8" r:id="rId8"/>
    <sheet name="HGrove" sheetId="9" r:id="rId9"/>
    <sheet name="Kohler" sheetId="10" r:id="rId10"/>
    <sheet name="Oostburg" sheetId="11" r:id="rId11"/>
    <sheet name="Ozaukee" sheetId="12" r:id="rId12"/>
    <sheet name="RLake" sheetId="13" r:id="rId13"/>
    <sheet name="SChristian" sheetId="14" r:id="rId14"/>
    <sheet name="SLutheran" sheetId="15" r:id="rId15"/>
  </sheets>
  <definedNames>
    <definedName name="_xlnm.Print_Area" localSheetId="1">'Individual Conference Leaders'!$A$1:$J$66</definedName>
    <definedName name="_xlnm.Print_Area" localSheetId="0">'TEAM STANDINGS'!$A$1:$M$13</definedName>
  </definedNames>
  <calcPr fullCalcOnLoad="1"/>
</workbook>
</file>

<file path=xl/sharedStrings.xml><?xml version="1.0" encoding="utf-8"?>
<sst xmlns="http://schemas.openxmlformats.org/spreadsheetml/2006/main" count="2089" uniqueCount="306">
  <si>
    <t>Player Code</t>
  </si>
  <si>
    <t>Name</t>
  </si>
  <si>
    <t>Year</t>
  </si>
  <si>
    <t>Team Code:</t>
  </si>
  <si>
    <t>Team Name:</t>
  </si>
  <si>
    <t>KO</t>
  </si>
  <si>
    <t xml:space="preserve"> </t>
  </si>
  <si>
    <t>Dual Meets</t>
  </si>
  <si>
    <t>CLC Tournament</t>
  </si>
  <si>
    <t>Player</t>
  </si>
  <si>
    <t>Score</t>
  </si>
  <si>
    <t>Points</t>
  </si>
  <si>
    <t>Kohler</t>
  </si>
  <si>
    <t>Sheboygan Lutheran</t>
  </si>
  <si>
    <t>Team Score:</t>
  </si>
  <si>
    <t>Sheboygan Christian</t>
  </si>
  <si>
    <t>Elkhart Lake</t>
  </si>
  <si>
    <t>Random Lake</t>
  </si>
  <si>
    <t>Oostburg</t>
  </si>
  <si>
    <t>Howards Grove</t>
  </si>
  <si>
    <t>Cedar Grove</t>
  </si>
  <si>
    <t>Ozaukee</t>
  </si>
  <si>
    <t>TEAM</t>
  </si>
  <si>
    <t>CG</t>
  </si>
  <si>
    <t>EL</t>
  </si>
  <si>
    <t>HG</t>
  </si>
  <si>
    <t>OO</t>
  </si>
  <si>
    <t>OZ</t>
  </si>
  <si>
    <t>RL</t>
  </si>
  <si>
    <t>SC</t>
  </si>
  <si>
    <t>SL</t>
  </si>
  <si>
    <t>HG 5</t>
  </si>
  <si>
    <t>HG 6</t>
  </si>
  <si>
    <t>HG 7</t>
  </si>
  <si>
    <t>HG 1</t>
  </si>
  <si>
    <t>HG 2</t>
  </si>
  <si>
    <t>HG 3</t>
  </si>
  <si>
    <t>HG 4</t>
  </si>
  <si>
    <t>HOWARDS GROVE TIGERS</t>
  </si>
  <si>
    <t>Stroke AVG</t>
  </si>
  <si>
    <t>TEAM SCORE:</t>
  </si>
  <si>
    <t>Opponent's Score:</t>
  </si>
  <si>
    <t>Win = 1 point, Loss = 0 points</t>
  </si>
  <si>
    <t>Wins</t>
  </si>
  <si>
    <t>Losses</t>
  </si>
  <si>
    <t>Dual Meet Record</t>
  </si>
  <si>
    <t>Date</t>
  </si>
  <si>
    <t>Course</t>
  </si>
  <si>
    <t>Rating</t>
  </si>
  <si>
    <t>Slope</t>
  </si>
  <si>
    <t>Par</t>
  </si>
  <si>
    <t>losses</t>
  </si>
  <si>
    <t>c. rating</t>
  </si>
  <si>
    <t>slope</t>
  </si>
  <si>
    <t>Standardized AVG</t>
  </si>
  <si>
    <t>Win / Loss</t>
  </si>
  <si>
    <t xml:space="preserve"> N</t>
  </si>
  <si>
    <t>KOHLER BLUE BOMBERS</t>
  </si>
  <si>
    <t>EL1</t>
  </si>
  <si>
    <t>EL2</t>
  </si>
  <si>
    <t>EL3</t>
  </si>
  <si>
    <t>EL4</t>
  </si>
  <si>
    <t>EL5</t>
  </si>
  <si>
    <t>EL6</t>
  </si>
  <si>
    <t>EL7</t>
  </si>
  <si>
    <t>ELKHART LAKE RESORTERS</t>
  </si>
  <si>
    <t>STROKE AVG</t>
  </si>
  <si>
    <t>OOSTBURG DUTCHMEN</t>
  </si>
  <si>
    <t>OO1</t>
  </si>
  <si>
    <t>OO2</t>
  </si>
  <si>
    <t>OO3</t>
  </si>
  <si>
    <t>OO4</t>
  </si>
  <si>
    <t>OO5</t>
  </si>
  <si>
    <t>OO6</t>
  </si>
  <si>
    <t>OO7</t>
  </si>
  <si>
    <t>CEDAR GROVE ROCKETS</t>
  </si>
  <si>
    <t>OZAUKEE WARRIORS</t>
  </si>
  <si>
    <t>OZ1</t>
  </si>
  <si>
    <t>OZ2</t>
  </si>
  <si>
    <t>OZ3</t>
  </si>
  <si>
    <t>OZ4</t>
  </si>
  <si>
    <t>OZ5</t>
  </si>
  <si>
    <t>OZ6</t>
  </si>
  <si>
    <t>OZ7</t>
  </si>
  <si>
    <t>RL1</t>
  </si>
  <si>
    <t>RL2</t>
  </si>
  <si>
    <t>RL3</t>
  </si>
  <si>
    <t>RL4</t>
  </si>
  <si>
    <t>RL5</t>
  </si>
  <si>
    <t>RL6</t>
  </si>
  <si>
    <t>RL7</t>
  </si>
  <si>
    <t>SC1</t>
  </si>
  <si>
    <t>SC2</t>
  </si>
  <si>
    <t>SC3</t>
  </si>
  <si>
    <t>SC4</t>
  </si>
  <si>
    <t>SC5</t>
  </si>
  <si>
    <t>SC6</t>
  </si>
  <si>
    <t>SC7</t>
  </si>
  <si>
    <t>ALL CLC PTS</t>
  </si>
  <si>
    <t>SHEBOYGAN LUTHERAN CRUSADERS</t>
  </si>
  <si>
    <t>SL1</t>
  </si>
  <si>
    <t>SL2</t>
  </si>
  <si>
    <t>SL3</t>
  </si>
  <si>
    <t>SL4</t>
  </si>
  <si>
    <t>SL5</t>
  </si>
  <si>
    <t>SL6</t>
  </si>
  <si>
    <t>SL7</t>
  </si>
  <si>
    <t>School</t>
  </si>
  <si>
    <t>Standardized Scoring Average</t>
  </si>
  <si>
    <t>All Conference Points</t>
  </si>
  <si>
    <t>Rank</t>
  </si>
  <si>
    <t>WINS</t>
  </si>
  <si>
    <t>LOSSES</t>
  </si>
  <si>
    <t>WINNING PCT</t>
  </si>
  <si>
    <t>RANDOM LAKE RAMS</t>
  </si>
  <si>
    <t>SHEBOYGAN CHRISTIAN EAGLES</t>
  </si>
  <si>
    <t>RL8</t>
  </si>
  <si>
    <t>RL10</t>
  </si>
  <si>
    <t>RL9</t>
  </si>
  <si>
    <t>HG 8</t>
  </si>
  <si>
    <t>HG 9</t>
  </si>
  <si>
    <t>HG 10</t>
  </si>
  <si>
    <t>Standard Stroke Average</t>
  </si>
  <si>
    <t>Opponents Std Stroke Average</t>
  </si>
  <si>
    <t>Margin</t>
  </si>
  <si>
    <t>Ties</t>
  </si>
  <si>
    <t>TIES</t>
  </si>
  <si>
    <t xml:space="preserve">  </t>
  </si>
  <si>
    <t>Tourn.</t>
  </si>
  <si>
    <t xml:space="preserve">Out </t>
  </si>
  <si>
    <t>In</t>
  </si>
  <si>
    <t>T&amp;C-Riverwoods</t>
  </si>
  <si>
    <t>BWR-Meadow</t>
  </si>
  <si>
    <t>Quit-Qui-Oc-Front</t>
  </si>
  <si>
    <t>Quit-Qui-Oc-Back</t>
  </si>
  <si>
    <t>Hawthorne-Front</t>
  </si>
  <si>
    <t>Hawthorne-Back</t>
  </si>
  <si>
    <t>Irish-Front</t>
  </si>
  <si>
    <t>The Bog-Front</t>
  </si>
  <si>
    <t>Pine Hills-Front</t>
  </si>
  <si>
    <t>Pine Hills-Back</t>
  </si>
  <si>
    <t>BWR-Valley</t>
  </si>
  <si>
    <t>JACOB COEUR</t>
  </si>
  <si>
    <t>DEREK EGBERT</t>
  </si>
  <si>
    <t>ANDREW BRYCE</t>
  </si>
  <si>
    <t>Riverdale-Front-Blue</t>
  </si>
  <si>
    <t>Riverdale-Front-White</t>
  </si>
  <si>
    <t>DUAL Meet Pts</t>
  </si>
  <si>
    <t>Tournament Pts.</t>
  </si>
  <si>
    <t>Overall Points</t>
  </si>
  <si>
    <t>AMANDA EGBERT</t>
  </si>
  <si>
    <t>REID RUMACK</t>
  </si>
  <si>
    <t>BEN YURK</t>
  </si>
  <si>
    <t>Riverdale-Back-White</t>
  </si>
  <si>
    <t>NICK MUELLER</t>
  </si>
  <si>
    <t>JON MUDLAFF</t>
  </si>
  <si>
    <t>COLIN BARRINGTON</t>
  </si>
  <si>
    <t>HELTON VANDENBUSCH</t>
  </si>
  <si>
    <t>JIM CONKLIN</t>
  </si>
  <si>
    <t>CHARLIE TWOHIG</t>
  </si>
  <si>
    <t>JOE SCHMITT</t>
  </si>
  <si>
    <t>CONNOR SBROCCO</t>
  </si>
  <si>
    <t>ASHTON ELMENDORF</t>
  </si>
  <si>
    <t>T&amp;C Riverwoods</t>
  </si>
  <si>
    <t>SAM SHOLTEN</t>
  </si>
  <si>
    <t>ZACH MOCK</t>
  </si>
  <si>
    <t>LAYNE GUSTAFSON</t>
  </si>
  <si>
    <t>DEVIN GALLENBERGER</t>
  </si>
  <si>
    <t>JAKE FRITZ</t>
  </si>
  <si>
    <t>TYSON ROTH</t>
  </si>
  <si>
    <t>MATT BAGNALL</t>
  </si>
  <si>
    <t>JONNY PROBST</t>
  </si>
  <si>
    <t>TYLER MYSZEWSKI</t>
  </si>
  <si>
    <t>Pine Hills - Front</t>
  </si>
  <si>
    <t>NATE HASENSTEIN</t>
  </si>
  <si>
    <t>NICK FALCONER</t>
  </si>
  <si>
    <t>JOSH SPLITTGERBER</t>
  </si>
  <si>
    <t>LOGAN JONES</t>
  </si>
  <si>
    <t>ALEX PHILLIPS</t>
  </si>
  <si>
    <t>JOSH SMIES</t>
  </si>
  <si>
    <t>RAY KOLOCEK</t>
  </si>
  <si>
    <t>JOE SMIES</t>
  </si>
  <si>
    <t>JEROD TENPAS</t>
  </si>
  <si>
    <t>ALEX HUIBREGTSE</t>
  </si>
  <si>
    <t>BWR - Meadow (white)</t>
  </si>
  <si>
    <t>ANTONIO BETT</t>
  </si>
  <si>
    <t>JAKE SHOVAN</t>
  </si>
  <si>
    <t>ELLIOT VAN OSS</t>
  </si>
  <si>
    <t>STEPHEN CLEMONS</t>
  </si>
  <si>
    <t>BRENNAN CAIN</t>
  </si>
  <si>
    <t>QQ-Oc front (white)</t>
  </si>
  <si>
    <t>T&amp;C - Riverwoods (blue)</t>
  </si>
  <si>
    <t>ZACH WINKEL</t>
  </si>
  <si>
    <t>THAD COULIS</t>
  </si>
  <si>
    <t>JAMES RASMUSSEN</t>
  </si>
  <si>
    <t>JOSH STECKER</t>
  </si>
  <si>
    <t>CALEB KELLY</t>
  </si>
  <si>
    <t>EDDIE WINDSOR</t>
  </si>
  <si>
    <t>JUSTIN OBBINK</t>
  </si>
  <si>
    <t>STUART FRIBERG</t>
  </si>
  <si>
    <t>WILL DeBLAEY</t>
  </si>
  <si>
    <t>ISIAH BAUER</t>
  </si>
  <si>
    <t>T&amp;C-Riverwoods (white)</t>
  </si>
  <si>
    <t>AUSTIN BARES</t>
  </si>
  <si>
    <t>AVERY CLARK</t>
  </si>
  <si>
    <t>GRANT KLAS</t>
  </si>
  <si>
    <t>NATHAN LaSAGE</t>
  </si>
  <si>
    <t>MITCH MEEUWSEN</t>
  </si>
  <si>
    <t>HAYDEN NEIS</t>
  </si>
  <si>
    <t>COLIN HUGHES</t>
  </si>
  <si>
    <t>AARON SUSEN</t>
  </si>
  <si>
    <t>JASON KUNTSMAN</t>
  </si>
  <si>
    <t>Hawthorne-front-white</t>
  </si>
  <si>
    <t>The Bog-front-green</t>
  </si>
  <si>
    <t>COLTON KRAUS</t>
  </si>
  <si>
    <t>The Bog - Front - Green</t>
  </si>
  <si>
    <t>WS-Irish-Fron-Green</t>
  </si>
  <si>
    <t>JON MEERDINK</t>
  </si>
  <si>
    <t>QQ_Oc-Front -White</t>
  </si>
  <si>
    <t>T&amp;C Riverwoods-Blue</t>
  </si>
  <si>
    <t>JOSH HUENINK</t>
  </si>
  <si>
    <t>BRAYDEN VAN ESS</t>
  </si>
  <si>
    <t>Pine Hills - Front - White</t>
  </si>
  <si>
    <t>T&amp;C - Riverwoods - Blue</t>
  </si>
  <si>
    <t>MICHAEL ASLUM</t>
  </si>
  <si>
    <t>Hawthorne-back-white</t>
  </si>
  <si>
    <t>T&amp;C-Riverwoods-Blue</t>
  </si>
  <si>
    <t>The Bog-Front-Green</t>
  </si>
  <si>
    <t>WS-Irish-Front-Green</t>
  </si>
  <si>
    <t>Hawthorne Hills-Front-White</t>
  </si>
  <si>
    <t>COLLIN MEYER</t>
  </si>
  <si>
    <t>T&amp;C-Riverwoods-White</t>
  </si>
  <si>
    <t>BWR_Meadow-White</t>
  </si>
  <si>
    <t>Riverdale-Front -White</t>
  </si>
  <si>
    <t>Pine Hills-Front-White</t>
  </si>
  <si>
    <t>Hawthorne Hills-Front-white</t>
  </si>
  <si>
    <t>ANTHONY KLAHN</t>
  </si>
  <si>
    <t>Date:</t>
  </si>
  <si>
    <t>Course Rating</t>
  </si>
  <si>
    <t>Weather:</t>
  </si>
  <si>
    <t>65 degrees, sun, wind 10mph</t>
  </si>
  <si>
    <t>Tees</t>
  </si>
  <si>
    <t>SLOPE RATING</t>
  </si>
  <si>
    <t>Team:</t>
  </si>
  <si>
    <t>CEDAR GROVE-BELGIUM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</si>
  <si>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</si>
  <si>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</si>
  <si>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</si>
  <si>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</si>
  <si>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</si>
  <si>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</si>
  <si>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</si>
  <si>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</si>
  <si>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</si>
  <si>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</si>
  <si>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</si>
  <si>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</si>
  <si>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</si>
  <si>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</si>
  <si>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</si>
  <si>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</si>
  <si>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</si>
  <si>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</si>
  <si>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OZAUKEE</t>
  </si>
  <si>
    <t>SHEBOYGAN LUTHERAN</t>
  </si>
  <si>
    <t>HOWARDS GROVE</t>
  </si>
  <si>
    <t>SHEBOYGAN CHRISTIAN</t>
  </si>
  <si>
    <t>RANDOM LAKE</t>
  </si>
  <si>
    <t>ELKHART LAKE - G.</t>
  </si>
  <si>
    <t>KOHLER</t>
  </si>
  <si>
    <t>OOSTBURG</t>
  </si>
  <si>
    <t>BOYS: WHITE, GIRLS: RED</t>
  </si>
  <si>
    <t>RIVERDALE COUNTRY CLUB</t>
  </si>
  <si>
    <t>379/335</t>
  </si>
  <si>
    <t>170/137</t>
  </si>
  <si>
    <t>432/428</t>
  </si>
  <si>
    <t>264/232</t>
  </si>
  <si>
    <t>116/110</t>
  </si>
  <si>
    <t>353/291</t>
  </si>
  <si>
    <t>499/422</t>
  </si>
  <si>
    <t>134/128</t>
  </si>
  <si>
    <t>276/264</t>
  </si>
  <si>
    <t>2623/2347</t>
  </si>
  <si>
    <t>381/332</t>
  </si>
  <si>
    <t>142/134</t>
  </si>
  <si>
    <t>412/395</t>
  </si>
  <si>
    <t>331/325</t>
  </si>
  <si>
    <t>364/283</t>
  </si>
  <si>
    <t>474/465</t>
  </si>
  <si>
    <t>175/145</t>
  </si>
  <si>
    <t>506/449</t>
  </si>
  <si>
    <t>380/297</t>
  </si>
  <si>
    <t>3166/2850</t>
  </si>
  <si>
    <t>5789/5197</t>
  </si>
  <si>
    <t>CLC Tournament Points</t>
  </si>
  <si>
    <t>Dual Meet CLC Points</t>
  </si>
  <si>
    <t>TOTAL POINTS</t>
  </si>
  <si>
    <t>Place</t>
  </si>
  <si>
    <t>1st Team</t>
  </si>
  <si>
    <t>2nd Team</t>
  </si>
  <si>
    <t>Honorable Mention</t>
  </si>
  <si>
    <t>BRETT RICHARDS</t>
  </si>
  <si>
    <t>TTYLER WONSER</t>
  </si>
  <si>
    <t>62 degrees, partly sunny</t>
  </si>
  <si>
    <t>Layne Gustafson</t>
  </si>
  <si>
    <t>POY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</si>
</sst>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_);\(0.00\)"/>
    <numFmt numFmtId="167" formatCode="0.0_);\(0.0\)"/>
    <numFmt numFmtId="168" formatCode="[$-409]h:mm:ss\ AM/PM"/>
    <numFmt numFmtId="169" formatCode="[$-409]h:mm\ AM/PM;@"/>
    <numFmt numFmtId="170" formatCode="[$-F800]dddd\,\ mmmm\ dd\,\ yyyy"/>
    <numFmt numFmtId="171" formatCode="[$-409]dddd\,\ mmmm\ dd\,\ yyyy"/>
  </numFmts>
  <fonts count="1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color indexed="9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4"/>
      <color indexed="22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43"/>
      <name val="Arial"/>
      <family val="2"/>
    </font>
    <font>
      <b/>
      <i/>
      <sz val="14"/>
      <color indexed="43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10"/>
      <color indexed="43"/>
      <name val="Arial"/>
      <family val="2"/>
    </font>
    <font>
      <b/>
      <sz val="12"/>
      <color indexed="18"/>
      <name val="Arial"/>
      <family val="2"/>
    </font>
    <font>
      <b/>
      <i/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3"/>
      <name val="Arial"/>
      <family val="2"/>
    </font>
    <font>
      <b/>
      <i/>
      <sz val="13"/>
      <color indexed="9"/>
      <name val="Arial"/>
      <family val="2"/>
    </font>
    <font>
      <b/>
      <sz val="12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2"/>
      <name val="Cooper Black"/>
      <family val="1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57"/>
      <name val="Arial"/>
      <family val="2"/>
    </font>
    <font>
      <sz val="10"/>
      <color indexed="56"/>
      <name val="Arial"/>
      <family val="2"/>
    </font>
    <font>
      <b/>
      <i/>
      <sz val="14"/>
      <color indexed="56"/>
      <name val="Arial"/>
      <family val="2"/>
    </font>
    <font>
      <sz val="11"/>
      <color indexed="55"/>
      <name val="Calibri"/>
      <family val="2"/>
    </font>
    <font>
      <sz val="8"/>
      <color indexed="9"/>
      <name val="Arial"/>
      <family val="2"/>
    </font>
    <font>
      <sz val="11"/>
      <name val="Calibri"/>
      <family val="2"/>
    </font>
    <font>
      <sz val="12"/>
      <color indexed="22"/>
      <name val="Arial"/>
      <family val="2"/>
    </font>
    <font>
      <i/>
      <sz val="14"/>
      <color indexed="22"/>
      <name val="Arial"/>
      <family val="2"/>
    </font>
    <font>
      <b/>
      <sz val="6"/>
      <color indexed="22"/>
      <name val="Cooper Black"/>
      <family val="1"/>
    </font>
    <font>
      <sz val="8"/>
      <color indexed="8"/>
      <name val="Calibri"/>
      <family val="2"/>
    </font>
    <font>
      <i/>
      <sz val="10"/>
      <color indexed="56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6" tint="-0.4999699890613556"/>
      <name val="Arial"/>
      <family val="2"/>
    </font>
    <font>
      <sz val="10"/>
      <color theme="3"/>
      <name val="Arial"/>
      <family val="2"/>
    </font>
    <font>
      <b/>
      <i/>
      <sz val="14"/>
      <color theme="3"/>
      <name val="Arial"/>
      <family val="2"/>
    </font>
    <font>
      <b/>
      <sz val="10"/>
      <color theme="3"/>
      <name val="Arial"/>
      <family val="2"/>
    </font>
    <font>
      <sz val="11"/>
      <color theme="0" tint="-0.24997000396251678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theme="0" tint="-0.1499900072813034"/>
      <name val="Arial"/>
      <family val="2"/>
    </font>
    <font>
      <b/>
      <sz val="14"/>
      <color theme="0"/>
      <name val="Arial"/>
      <family val="2"/>
    </font>
    <font>
      <sz val="12"/>
      <color theme="0" tint="-0.04997999966144562"/>
      <name val="Arial"/>
      <family val="2"/>
    </font>
    <font>
      <i/>
      <sz val="14"/>
      <color theme="0" tint="-0.04997999966144562"/>
      <name val="Arial"/>
      <family val="2"/>
    </font>
    <font>
      <b/>
      <sz val="6"/>
      <color theme="0" tint="-0.1499900072813034"/>
      <name val="Cooper Black"/>
      <family val="1"/>
    </font>
    <font>
      <sz val="8"/>
      <color theme="1"/>
      <name val="Calibri"/>
      <family val="2"/>
    </font>
    <font>
      <i/>
      <sz val="10"/>
      <color theme="3"/>
      <name val="Arial"/>
      <family val="2"/>
    </font>
    <font>
      <b/>
      <sz val="16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9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22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6" fillId="37" borderId="0" xfId="0" applyFont="1" applyFill="1" applyAlignment="1">
      <alignment/>
    </xf>
    <xf numFmtId="2" fontId="0" fillId="37" borderId="0" xfId="0" applyNumberFormat="1" applyFill="1" applyAlignment="1">
      <alignment/>
    </xf>
    <xf numFmtId="2" fontId="6" fillId="37" borderId="0" xfId="0" applyNumberFormat="1" applyFont="1" applyFill="1" applyAlignment="1">
      <alignment/>
    </xf>
    <xf numFmtId="0" fontId="6" fillId="37" borderId="23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12" fillId="37" borderId="0" xfId="0" applyFont="1" applyFill="1" applyAlignment="1">
      <alignment/>
    </xf>
    <xf numFmtId="0" fontId="14" fillId="37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2" fontId="13" fillId="37" borderId="3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25" xfId="0" applyFont="1" applyFill="1" applyBorder="1" applyAlignment="1">
      <alignment/>
    </xf>
    <xf numFmtId="0" fontId="7" fillId="38" borderId="24" xfId="0" applyFont="1" applyFill="1" applyBorder="1" applyAlignment="1">
      <alignment/>
    </xf>
    <xf numFmtId="0" fontId="7" fillId="38" borderId="31" xfId="0" applyFont="1" applyFill="1" applyBorder="1" applyAlignment="1">
      <alignment/>
    </xf>
    <xf numFmtId="0" fontId="7" fillId="38" borderId="32" xfId="0" applyFont="1" applyFill="1" applyBorder="1" applyAlignment="1">
      <alignment/>
    </xf>
    <xf numFmtId="0" fontId="7" fillId="38" borderId="33" xfId="0" applyFont="1" applyFill="1" applyBorder="1" applyAlignment="1">
      <alignment/>
    </xf>
    <xf numFmtId="0" fontId="12" fillId="37" borderId="34" xfId="0" applyFont="1" applyFill="1" applyBorder="1" applyAlignment="1">
      <alignment horizontal="center" vertical="center" wrapText="1"/>
    </xf>
    <xf numFmtId="0" fontId="7" fillId="38" borderId="30" xfId="0" applyFont="1" applyFill="1" applyBorder="1" applyAlignment="1">
      <alignment horizontal="center"/>
    </xf>
    <xf numFmtId="0" fontId="7" fillId="38" borderId="30" xfId="0" applyFont="1" applyFill="1" applyBorder="1" applyAlignment="1">
      <alignment/>
    </xf>
    <xf numFmtId="0" fontId="7" fillId="38" borderId="35" xfId="0" applyFont="1" applyFill="1" applyBorder="1" applyAlignment="1">
      <alignment/>
    </xf>
    <xf numFmtId="0" fontId="8" fillId="38" borderId="30" xfId="0" applyFont="1" applyFill="1" applyBorder="1" applyAlignment="1">
      <alignment/>
    </xf>
    <xf numFmtId="0" fontId="8" fillId="38" borderId="35" xfId="0" applyFont="1" applyFill="1" applyBorder="1" applyAlignment="1">
      <alignment/>
    </xf>
    <xf numFmtId="0" fontId="7" fillId="38" borderId="3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0" fontId="0" fillId="37" borderId="34" xfId="0" applyFill="1" applyBorder="1" applyAlignment="1">
      <alignment/>
    </xf>
    <xf numFmtId="2" fontId="13" fillId="37" borderId="35" xfId="0" applyNumberFormat="1" applyFont="1" applyFill="1" applyBorder="1" applyAlignment="1">
      <alignment/>
    </xf>
    <xf numFmtId="2" fontId="7" fillId="0" borderId="37" xfId="0" applyNumberFormat="1" applyFont="1" applyFill="1" applyBorder="1" applyAlignment="1">
      <alignment horizontal="center" vertical="center" wrapText="1"/>
    </xf>
    <xf numFmtId="2" fontId="13" fillId="37" borderId="38" xfId="0" applyNumberFormat="1" applyFont="1" applyFill="1" applyBorder="1" applyAlignment="1">
      <alignment/>
    </xf>
    <xf numFmtId="2" fontId="13" fillId="37" borderId="28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16" fillId="39" borderId="0" xfId="0" applyFont="1" applyFill="1" applyAlignment="1">
      <alignment/>
    </xf>
    <xf numFmtId="0" fontId="17" fillId="39" borderId="0" xfId="0" applyFont="1" applyFill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6" fillId="39" borderId="0" xfId="0" applyFont="1" applyFill="1" applyAlignment="1">
      <alignment/>
    </xf>
    <xf numFmtId="2" fontId="6" fillId="39" borderId="0" xfId="0" applyNumberFormat="1" applyFont="1" applyFill="1" applyAlignment="1">
      <alignment/>
    </xf>
    <xf numFmtId="0" fontId="6" fillId="39" borderId="23" xfId="0" applyFont="1" applyFill="1" applyBorder="1" applyAlignment="1">
      <alignment horizontal="center"/>
    </xf>
    <xf numFmtId="0" fontId="6" fillId="39" borderId="25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24" xfId="0" applyFont="1" applyFill="1" applyBorder="1" applyAlignment="1">
      <alignment horizontal="center"/>
    </xf>
    <xf numFmtId="0" fontId="13" fillId="39" borderId="39" xfId="0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2" fontId="20" fillId="39" borderId="28" xfId="0" applyNumberFormat="1" applyFont="1" applyFill="1" applyBorder="1" applyAlignment="1">
      <alignment/>
    </xf>
    <xf numFmtId="2" fontId="20" fillId="39" borderId="38" xfId="0" applyNumberFormat="1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2" fontId="19" fillId="33" borderId="28" xfId="0" applyNumberFormat="1" applyFont="1" applyFill="1" applyBorder="1" applyAlignment="1">
      <alignment horizontal="center"/>
    </xf>
    <xf numFmtId="2" fontId="19" fillId="33" borderId="29" xfId="0" applyNumberFormat="1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6" fillId="39" borderId="34" xfId="0" applyFont="1" applyFill="1" applyBorder="1" applyAlignment="1">
      <alignment/>
    </xf>
    <xf numFmtId="2" fontId="20" fillId="39" borderId="30" xfId="0" applyNumberFormat="1" applyFont="1" applyFill="1" applyBorder="1" applyAlignment="1">
      <alignment/>
    </xf>
    <xf numFmtId="2" fontId="20" fillId="39" borderId="35" xfId="0" applyNumberFormat="1" applyFont="1" applyFill="1" applyBorder="1" applyAlignment="1">
      <alignment/>
    </xf>
    <xf numFmtId="2" fontId="18" fillId="33" borderId="37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25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0" fontId="18" fillId="33" borderId="33" xfId="0" applyFont="1" applyFill="1" applyBorder="1" applyAlignment="1">
      <alignment/>
    </xf>
    <xf numFmtId="0" fontId="16" fillId="39" borderId="34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/>
    </xf>
    <xf numFmtId="0" fontId="18" fillId="33" borderId="30" xfId="0" applyFont="1" applyFill="1" applyBorder="1" applyAlignment="1">
      <alignment/>
    </xf>
    <xf numFmtId="0" fontId="18" fillId="33" borderId="35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5" xfId="0" applyFont="1" applyFill="1" applyBorder="1" applyAlignment="1">
      <alignment/>
    </xf>
    <xf numFmtId="0" fontId="18" fillId="33" borderId="34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12" fillId="40" borderId="0" xfId="0" applyFont="1" applyFill="1" applyAlignment="1">
      <alignment/>
    </xf>
    <xf numFmtId="0" fontId="14" fillId="40" borderId="0" xfId="0" applyFont="1" applyFill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2" fontId="22" fillId="0" borderId="28" xfId="0" applyNumberFormat="1" applyFont="1" applyFill="1" applyBorder="1" applyAlignment="1">
      <alignment horizontal="center"/>
    </xf>
    <xf numFmtId="2" fontId="22" fillId="0" borderId="29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2" fontId="13" fillId="40" borderId="28" xfId="0" applyNumberFormat="1" applyFont="1" applyFill="1" applyBorder="1" applyAlignment="1">
      <alignment/>
    </xf>
    <xf numFmtId="2" fontId="13" fillId="40" borderId="38" xfId="0" applyNumberFormat="1" applyFont="1" applyFill="1" applyBorder="1" applyAlignment="1">
      <alignment/>
    </xf>
    <xf numFmtId="0" fontId="6" fillId="40" borderId="0" xfId="0" applyFont="1" applyFill="1" applyAlignment="1">
      <alignment/>
    </xf>
    <xf numFmtId="0" fontId="13" fillId="40" borderId="39" xfId="0" applyFont="1" applyFill="1" applyBorder="1" applyAlignment="1">
      <alignment horizontal="center"/>
    </xf>
    <xf numFmtId="0" fontId="13" fillId="40" borderId="40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2" fontId="6" fillId="40" borderId="0" xfId="0" applyNumberFormat="1" applyFont="1" applyFill="1" applyAlignment="1">
      <alignment/>
    </xf>
    <xf numFmtId="0" fontId="6" fillId="40" borderId="23" xfId="0" applyFont="1" applyFill="1" applyBorder="1" applyAlignment="1">
      <alignment horizontal="center"/>
    </xf>
    <xf numFmtId="0" fontId="6" fillId="40" borderId="25" xfId="0" applyFont="1" applyFill="1" applyBorder="1" applyAlignment="1">
      <alignment horizontal="center"/>
    </xf>
    <xf numFmtId="2" fontId="0" fillId="40" borderId="0" xfId="0" applyNumberFormat="1" applyFill="1" applyAlignment="1">
      <alignment/>
    </xf>
    <xf numFmtId="0" fontId="21" fillId="40" borderId="0" xfId="0" applyFont="1" applyFill="1" applyAlignment="1">
      <alignment/>
    </xf>
    <xf numFmtId="0" fontId="21" fillId="0" borderId="23" xfId="0" applyFont="1" applyBorder="1" applyAlignment="1">
      <alignment/>
    </xf>
    <xf numFmtId="0" fontId="21" fillId="0" borderId="26" xfId="0" applyFont="1" applyBorder="1" applyAlignment="1">
      <alignment/>
    </xf>
    <xf numFmtId="0" fontId="0" fillId="40" borderId="34" xfId="0" applyFill="1" applyBorder="1" applyAlignment="1">
      <alignment/>
    </xf>
    <xf numFmtId="2" fontId="13" fillId="40" borderId="30" xfId="0" applyNumberFormat="1" applyFont="1" applyFill="1" applyBorder="1" applyAlignment="1">
      <alignment/>
    </xf>
    <xf numFmtId="2" fontId="13" fillId="40" borderId="35" xfId="0" applyNumberFormat="1" applyFont="1" applyFill="1" applyBorder="1" applyAlignment="1">
      <alignment/>
    </xf>
    <xf numFmtId="2" fontId="21" fillId="0" borderId="3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41" borderId="0" xfId="0" applyFill="1" applyAlignment="1">
      <alignment/>
    </xf>
    <xf numFmtId="0" fontId="16" fillId="41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6" fillId="41" borderId="0" xfId="0" applyFont="1" applyFill="1" applyAlignment="1">
      <alignment/>
    </xf>
    <xf numFmtId="0" fontId="21" fillId="41" borderId="0" xfId="0" applyFont="1" applyFill="1" applyAlignment="1">
      <alignment/>
    </xf>
    <xf numFmtId="2" fontId="0" fillId="41" borderId="0" xfId="0" applyNumberFormat="1" applyFill="1" applyAlignment="1">
      <alignment/>
    </xf>
    <xf numFmtId="2" fontId="6" fillId="41" borderId="0" xfId="0" applyNumberFormat="1" applyFont="1" applyFill="1" applyAlignment="1">
      <alignment/>
    </xf>
    <xf numFmtId="0" fontId="16" fillId="41" borderId="34" xfId="0" applyFont="1" applyFill="1" applyBorder="1" applyAlignment="1">
      <alignment/>
    </xf>
    <xf numFmtId="0" fontId="25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12" fillId="40" borderId="41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12" fillId="40" borderId="3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35" xfId="0" applyFont="1" applyBorder="1" applyAlignment="1">
      <alignment/>
    </xf>
    <xf numFmtId="2" fontId="22" fillId="0" borderId="30" xfId="0" applyNumberFormat="1" applyFont="1" applyBorder="1" applyAlignment="1">
      <alignment/>
    </xf>
    <xf numFmtId="164" fontId="22" fillId="0" borderId="42" xfId="0" applyNumberFormat="1" applyFont="1" applyBorder="1" applyAlignment="1">
      <alignment/>
    </xf>
    <xf numFmtId="164" fontId="22" fillId="0" borderId="43" xfId="0" applyNumberFormat="1" applyFont="1" applyBorder="1" applyAlignment="1">
      <alignment/>
    </xf>
    <xf numFmtId="0" fontId="21" fillId="0" borderId="34" xfId="0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26" fillId="42" borderId="0" xfId="0" applyFont="1" applyFill="1" applyAlignment="1">
      <alignment/>
    </xf>
    <xf numFmtId="0" fontId="27" fillId="42" borderId="0" xfId="0" applyFont="1" applyFill="1" applyAlignment="1">
      <alignment/>
    </xf>
    <xf numFmtId="0" fontId="6" fillId="42" borderId="0" xfId="0" applyFont="1" applyFill="1" applyAlignment="1">
      <alignment/>
    </xf>
    <xf numFmtId="0" fontId="7" fillId="42" borderId="0" xfId="0" applyFont="1" applyFill="1" applyAlignment="1">
      <alignment/>
    </xf>
    <xf numFmtId="2" fontId="6" fillId="42" borderId="0" xfId="0" applyNumberFormat="1" applyFont="1" applyFill="1" applyAlignment="1">
      <alignment/>
    </xf>
    <xf numFmtId="0" fontId="6" fillId="42" borderId="23" xfId="0" applyFont="1" applyFill="1" applyBorder="1" applyAlignment="1">
      <alignment horizontal="center"/>
    </xf>
    <xf numFmtId="2" fontId="0" fillId="42" borderId="0" xfId="0" applyNumberFormat="1" applyFill="1" applyAlignment="1">
      <alignment/>
    </xf>
    <xf numFmtId="2" fontId="26" fillId="42" borderId="0" xfId="0" applyNumberFormat="1" applyFont="1" applyFill="1" applyAlignment="1">
      <alignment/>
    </xf>
    <xf numFmtId="0" fontId="21" fillId="42" borderId="0" xfId="0" applyFont="1" applyFill="1" applyAlignment="1">
      <alignment/>
    </xf>
    <xf numFmtId="2" fontId="30" fillId="42" borderId="28" xfId="0" applyNumberFormat="1" applyFont="1" applyFill="1" applyBorder="1" applyAlignment="1">
      <alignment/>
    </xf>
    <xf numFmtId="2" fontId="30" fillId="42" borderId="38" xfId="0" applyNumberFormat="1" applyFont="1" applyFill="1" applyBorder="1" applyAlignment="1">
      <alignment/>
    </xf>
    <xf numFmtId="0" fontId="28" fillId="34" borderId="23" xfId="0" applyFont="1" applyFill="1" applyBorder="1" applyAlignment="1">
      <alignment horizontal="center"/>
    </xf>
    <xf numFmtId="0" fontId="28" fillId="34" borderId="26" xfId="0" applyFont="1" applyFill="1" applyBorder="1" applyAlignment="1">
      <alignment horizontal="center"/>
    </xf>
    <xf numFmtId="0" fontId="28" fillId="34" borderId="27" xfId="0" applyFont="1" applyFill="1" applyBorder="1" applyAlignment="1">
      <alignment horizontal="center"/>
    </xf>
    <xf numFmtId="2" fontId="28" fillId="34" borderId="37" xfId="0" applyNumberFormat="1" applyFont="1" applyFill="1" applyBorder="1" applyAlignment="1">
      <alignment horizontal="center" vertical="center" wrapText="1"/>
    </xf>
    <xf numFmtId="0" fontId="26" fillId="42" borderId="34" xfId="0" applyFont="1" applyFill="1" applyBorder="1" applyAlignment="1">
      <alignment/>
    </xf>
    <xf numFmtId="2" fontId="30" fillId="42" borderId="30" xfId="0" applyNumberFormat="1" applyFont="1" applyFill="1" applyBorder="1" applyAlignment="1">
      <alignment/>
    </xf>
    <xf numFmtId="2" fontId="30" fillId="42" borderId="35" xfId="0" applyNumberFormat="1" applyFont="1" applyFill="1" applyBorder="1" applyAlignment="1">
      <alignment/>
    </xf>
    <xf numFmtId="0" fontId="26" fillId="42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19" fillId="33" borderId="3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0" fontId="12" fillId="41" borderId="0" xfId="0" applyFont="1" applyFill="1" applyAlignment="1">
      <alignment/>
    </xf>
    <xf numFmtId="0" fontId="14" fillId="41" borderId="0" xfId="0" applyFont="1" applyFill="1" applyAlignment="1">
      <alignment/>
    </xf>
    <xf numFmtId="0" fontId="12" fillId="41" borderId="34" xfId="0" applyFont="1" applyFill="1" applyBorder="1" applyAlignment="1">
      <alignment horizontal="center" vertical="center" wrapText="1"/>
    </xf>
    <xf numFmtId="0" fontId="15" fillId="38" borderId="34" xfId="0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8" borderId="24" xfId="0" applyFont="1" applyFill="1" applyBorder="1" applyAlignment="1">
      <alignment horizontal="center"/>
    </xf>
    <xf numFmtId="0" fontId="15" fillId="38" borderId="30" xfId="0" applyFont="1" applyFill="1" applyBorder="1" applyAlignment="1">
      <alignment horizontal="center"/>
    </xf>
    <xf numFmtId="0" fontId="24" fillId="38" borderId="30" xfId="0" applyFont="1" applyFill="1" applyBorder="1" applyAlignment="1">
      <alignment/>
    </xf>
    <xf numFmtId="0" fontId="15" fillId="38" borderId="30" xfId="0" applyFont="1" applyFill="1" applyBorder="1" applyAlignment="1">
      <alignment/>
    </xf>
    <xf numFmtId="0" fontId="15" fillId="38" borderId="25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5" fillId="38" borderId="24" xfId="0" applyFont="1" applyFill="1" applyBorder="1" applyAlignment="1">
      <alignment/>
    </xf>
    <xf numFmtId="0" fontId="15" fillId="38" borderId="35" xfId="0" applyFont="1" applyFill="1" applyBorder="1" applyAlignment="1">
      <alignment/>
    </xf>
    <xf numFmtId="0" fontId="15" fillId="38" borderId="31" xfId="0" applyFont="1" applyFill="1" applyBorder="1" applyAlignment="1">
      <alignment/>
    </xf>
    <xf numFmtId="0" fontId="15" fillId="38" borderId="32" xfId="0" applyFont="1" applyFill="1" applyBorder="1" applyAlignment="1">
      <alignment/>
    </xf>
    <xf numFmtId="0" fontId="15" fillId="38" borderId="33" xfId="0" applyFont="1" applyFill="1" applyBorder="1" applyAlignment="1">
      <alignment/>
    </xf>
    <xf numFmtId="0" fontId="24" fillId="38" borderId="35" xfId="0" applyFont="1" applyFill="1" applyBorder="1" applyAlignment="1">
      <alignment/>
    </xf>
    <xf numFmtId="2" fontId="24" fillId="38" borderId="30" xfId="0" applyNumberFormat="1" applyFont="1" applyFill="1" applyBorder="1" applyAlignment="1">
      <alignment/>
    </xf>
    <xf numFmtId="0" fontId="15" fillId="38" borderId="23" xfId="0" applyFont="1" applyFill="1" applyBorder="1" applyAlignment="1">
      <alignment/>
    </xf>
    <xf numFmtId="0" fontId="15" fillId="38" borderId="26" xfId="0" applyFont="1" applyFill="1" applyBorder="1" applyAlignment="1">
      <alignment/>
    </xf>
    <xf numFmtId="0" fontId="15" fillId="38" borderId="27" xfId="0" applyFont="1" applyFill="1" applyBorder="1" applyAlignment="1">
      <alignment/>
    </xf>
    <xf numFmtId="0" fontId="15" fillId="38" borderId="23" xfId="0" applyFont="1" applyFill="1" applyBorder="1" applyAlignment="1">
      <alignment horizontal="center"/>
    </xf>
    <xf numFmtId="0" fontId="15" fillId="38" borderId="26" xfId="0" applyFont="1" applyFill="1" applyBorder="1" applyAlignment="1">
      <alignment horizontal="center"/>
    </xf>
    <xf numFmtId="0" fontId="15" fillId="38" borderId="27" xfId="0" applyFont="1" applyFill="1" applyBorder="1" applyAlignment="1">
      <alignment horizontal="center"/>
    </xf>
    <xf numFmtId="0" fontId="24" fillId="38" borderId="26" xfId="0" applyFont="1" applyFill="1" applyBorder="1" applyAlignment="1">
      <alignment horizontal="center"/>
    </xf>
    <xf numFmtId="2" fontId="15" fillId="38" borderId="37" xfId="0" applyNumberFormat="1" applyFont="1" applyFill="1" applyBorder="1" applyAlignment="1">
      <alignment horizontal="center" vertical="center" wrapText="1"/>
    </xf>
    <xf numFmtId="2" fontId="24" fillId="38" borderId="28" xfId="0" applyNumberFormat="1" applyFont="1" applyFill="1" applyBorder="1" applyAlignment="1">
      <alignment horizontal="center"/>
    </xf>
    <xf numFmtId="2" fontId="24" fillId="38" borderId="29" xfId="0" applyNumberFormat="1" applyFont="1" applyFill="1" applyBorder="1" applyAlignment="1">
      <alignment horizontal="center"/>
    </xf>
    <xf numFmtId="2" fontId="13" fillId="41" borderId="30" xfId="0" applyNumberFormat="1" applyFont="1" applyFill="1" applyBorder="1" applyAlignment="1">
      <alignment/>
    </xf>
    <xf numFmtId="2" fontId="13" fillId="41" borderId="35" xfId="0" applyNumberFormat="1" applyFont="1" applyFill="1" applyBorder="1" applyAlignment="1">
      <alignment/>
    </xf>
    <xf numFmtId="2" fontId="13" fillId="41" borderId="28" xfId="0" applyNumberFormat="1" applyFont="1" applyFill="1" applyBorder="1" applyAlignment="1">
      <alignment/>
    </xf>
    <xf numFmtId="2" fontId="13" fillId="41" borderId="38" xfId="0" applyNumberFormat="1" applyFont="1" applyFill="1" applyBorder="1" applyAlignment="1">
      <alignment/>
    </xf>
    <xf numFmtId="0" fontId="18" fillId="33" borderId="4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38" borderId="44" xfId="0" applyFont="1" applyFill="1" applyBorder="1" applyAlignment="1">
      <alignment/>
    </xf>
    <xf numFmtId="0" fontId="21" fillId="0" borderId="44" xfId="0" applyFont="1" applyBorder="1" applyAlignment="1">
      <alignment/>
    </xf>
    <xf numFmtId="14" fontId="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2" fillId="38" borderId="33" xfId="0" applyFont="1" applyFill="1" applyBorder="1" applyAlignment="1">
      <alignment horizontal="center"/>
    </xf>
    <xf numFmtId="0" fontId="20" fillId="39" borderId="40" xfId="0" applyFont="1" applyFill="1" applyBorder="1" applyAlignment="1">
      <alignment horizontal="center"/>
    </xf>
    <xf numFmtId="0" fontId="16" fillId="39" borderId="41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15" fillId="38" borderId="45" xfId="0" applyFont="1" applyFill="1" applyBorder="1" applyAlignment="1">
      <alignment horizontal="right"/>
    </xf>
    <xf numFmtId="0" fontId="12" fillId="41" borderId="41" xfId="0" applyFont="1" applyFill="1" applyBorder="1" applyAlignment="1">
      <alignment horizontal="center" vertical="center" wrapText="1"/>
    </xf>
    <xf numFmtId="0" fontId="26" fillId="42" borderId="41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/>
    </xf>
    <xf numFmtId="0" fontId="18" fillId="33" borderId="42" xfId="0" applyFont="1" applyFill="1" applyBorder="1" applyAlignment="1">
      <alignment/>
    </xf>
    <xf numFmtId="0" fontId="18" fillId="33" borderId="43" xfId="0" applyFont="1" applyFill="1" applyBorder="1" applyAlignment="1">
      <alignment/>
    </xf>
    <xf numFmtId="0" fontId="18" fillId="33" borderId="45" xfId="0" applyFont="1" applyFill="1" applyBorder="1" applyAlignment="1">
      <alignment horizontal="center"/>
    </xf>
    <xf numFmtId="0" fontId="18" fillId="33" borderId="4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7" fillId="38" borderId="42" xfId="0" applyFont="1" applyFill="1" applyBorder="1" applyAlignment="1">
      <alignment horizontal="center"/>
    </xf>
    <xf numFmtId="0" fontId="7" fillId="38" borderId="42" xfId="0" applyFont="1" applyFill="1" applyBorder="1" applyAlignment="1">
      <alignment/>
    </xf>
    <xf numFmtId="0" fontId="7" fillId="38" borderId="43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38" borderId="42" xfId="0" applyFont="1" applyFill="1" applyBorder="1" applyAlignment="1">
      <alignment/>
    </xf>
    <xf numFmtId="0" fontId="15" fillId="38" borderId="43" xfId="0" applyFont="1" applyFill="1" applyBorder="1" applyAlignment="1">
      <alignment/>
    </xf>
    <xf numFmtId="0" fontId="15" fillId="38" borderId="46" xfId="0" applyFont="1" applyFill="1" applyBorder="1" applyAlignment="1">
      <alignment/>
    </xf>
    <xf numFmtId="0" fontId="15" fillId="38" borderId="0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/>
    </xf>
    <xf numFmtId="0" fontId="6" fillId="42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8" fillId="39" borderId="47" xfId="0" applyFont="1" applyFill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37" borderId="47" xfId="0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40" borderId="47" xfId="0" applyFont="1" applyFill="1" applyBorder="1" applyAlignment="1">
      <alignment horizontal="center"/>
    </xf>
    <xf numFmtId="0" fontId="21" fillId="40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21" fillId="41" borderId="47" xfId="0" applyFont="1" applyFill="1" applyBorder="1" applyAlignment="1">
      <alignment horizontal="center"/>
    </xf>
    <xf numFmtId="0" fontId="21" fillId="41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0" fontId="26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21" fillId="42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18" fillId="33" borderId="43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21" fillId="0" borderId="30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15" fillId="38" borderId="42" xfId="0" applyFont="1" applyFill="1" applyBorder="1" applyAlignment="1">
      <alignment horizontal="right"/>
    </xf>
    <xf numFmtId="0" fontId="15" fillId="38" borderId="30" xfId="0" applyFont="1" applyFill="1" applyBorder="1" applyAlignment="1">
      <alignment horizontal="right"/>
    </xf>
    <xf numFmtId="0" fontId="15" fillId="38" borderId="43" xfId="0" applyFont="1" applyFill="1" applyBorder="1" applyAlignment="1">
      <alignment horizontal="right"/>
    </xf>
    <xf numFmtId="0" fontId="15" fillId="38" borderId="35" xfId="0" applyFont="1" applyFill="1" applyBorder="1" applyAlignment="1">
      <alignment horizontal="right"/>
    </xf>
    <xf numFmtId="0" fontId="15" fillId="38" borderId="28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4" fillId="0" borderId="0" xfId="0" applyFont="1" applyAlignment="1">
      <alignment/>
    </xf>
    <xf numFmtId="0" fontId="96" fillId="0" borderId="17" xfId="0" applyFont="1" applyBorder="1" applyAlignment="1">
      <alignment/>
    </xf>
    <xf numFmtId="0" fontId="13" fillId="43" borderId="39" xfId="0" applyFont="1" applyFill="1" applyBorder="1" applyAlignment="1">
      <alignment horizontal="center"/>
    </xf>
    <xf numFmtId="0" fontId="20" fillId="43" borderId="40" xfId="0" applyFont="1" applyFill="1" applyBorder="1" applyAlignment="1">
      <alignment horizontal="center"/>
    </xf>
    <xf numFmtId="0" fontId="97" fillId="33" borderId="32" xfId="0" applyFont="1" applyFill="1" applyBorder="1" applyAlignment="1">
      <alignment horizontal="center"/>
    </xf>
    <xf numFmtId="0" fontId="97" fillId="33" borderId="33" xfId="0" applyFont="1" applyFill="1" applyBorder="1" applyAlignment="1">
      <alignment horizontal="center"/>
    </xf>
    <xf numFmtId="0" fontId="97" fillId="44" borderId="39" xfId="0" applyFont="1" applyFill="1" applyBorder="1" applyAlignment="1">
      <alignment horizontal="center"/>
    </xf>
    <xf numFmtId="0" fontId="97" fillId="44" borderId="40" xfId="0" applyFont="1" applyFill="1" applyBorder="1" applyAlignment="1">
      <alignment horizontal="center"/>
    </xf>
    <xf numFmtId="0" fontId="97" fillId="44" borderId="32" xfId="0" applyFont="1" applyFill="1" applyBorder="1" applyAlignment="1">
      <alignment horizontal="center"/>
    </xf>
    <xf numFmtId="0" fontId="97" fillId="44" borderId="33" xfId="0" applyFont="1" applyFill="1" applyBorder="1" applyAlignment="1">
      <alignment horizontal="center"/>
    </xf>
    <xf numFmtId="0" fontId="97" fillId="44" borderId="49" xfId="0" applyFont="1" applyFill="1" applyBorder="1" applyAlignment="1">
      <alignment horizontal="center"/>
    </xf>
    <xf numFmtId="0" fontId="97" fillId="44" borderId="31" xfId="0" applyFont="1" applyFill="1" applyBorder="1" applyAlignment="1">
      <alignment horizontal="center"/>
    </xf>
    <xf numFmtId="0" fontId="98" fillId="4" borderId="49" xfId="0" applyFont="1" applyFill="1" applyBorder="1" applyAlignment="1">
      <alignment horizontal="center"/>
    </xf>
    <xf numFmtId="0" fontId="98" fillId="4" borderId="39" xfId="0" applyFont="1" applyFill="1" applyBorder="1" applyAlignment="1">
      <alignment horizontal="center"/>
    </xf>
    <xf numFmtId="0" fontId="98" fillId="4" borderId="40" xfId="0" applyFont="1" applyFill="1" applyBorder="1" applyAlignment="1">
      <alignment horizontal="center"/>
    </xf>
    <xf numFmtId="0" fontId="98" fillId="4" borderId="31" xfId="0" applyFont="1" applyFill="1" applyBorder="1" applyAlignment="1">
      <alignment horizontal="center"/>
    </xf>
    <xf numFmtId="0" fontId="98" fillId="4" borderId="32" xfId="0" applyFont="1" applyFill="1" applyBorder="1" applyAlignment="1">
      <alignment horizontal="center"/>
    </xf>
    <xf numFmtId="0" fontId="98" fillId="4" borderId="33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" fillId="45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/>
    </xf>
    <xf numFmtId="0" fontId="2" fillId="45" borderId="13" xfId="0" applyFont="1" applyFill="1" applyBorder="1" applyAlignment="1">
      <alignment/>
    </xf>
    <xf numFmtId="0" fontId="2" fillId="45" borderId="14" xfId="0" applyFont="1" applyFill="1" applyBorder="1" applyAlignment="1">
      <alignment/>
    </xf>
    <xf numFmtId="0" fontId="2" fillId="46" borderId="0" xfId="0" applyFont="1" applyFill="1" applyBorder="1" applyAlignment="1">
      <alignment horizontal="right"/>
    </xf>
    <xf numFmtId="0" fontId="2" fillId="46" borderId="0" xfId="0" applyFont="1" applyFill="1" applyBorder="1" applyAlignment="1">
      <alignment horizontal="center"/>
    </xf>
    <xf numFmtId="14" fontId="2" fillId="46" borderId="0" xfId="0" applyNumberFormat="1" applyFont="1" applyFill="1" applyBorder="1" applyAlignment="1">
      <alignment horizontal="right"/>
    </xf>
    <xf numFmtId="0" fontId="2" fillId="46" borderId="0" xfId="0" applyFont="1" applyFill="1" applyBorder="1" applyAlignment="1">
      <alignment/>
    </xf>
    <xf numFmtId="0" fontId="2" fillId="46" borderId="0" xfId="0" applyFont="1" applyFill="1" applyBorder="1" applyAlignment="1">
      <alignment/>
    </xf>
    <xf numFmtId="0" fontId="13" fillId="20" borderId="10" xfId="0" applyFont="1" applyFill="1" applyBorder="1" applyAlignment="1">
      <alignment/>
    </xf>
    <xf numFmtId="0" fontId="13" fillId="20" borderId="10" xfId="0" applyFont="1" applyFill="1" applyBorder="1" applyAlignment="1">
      <alignment horizontal="center"/>
    </xf>
    <xf numFmtId="0" fontId="32" fillId="20" borderId="0" xfId="0" applyFont="1" applyFill="1" applyBorder="1" applyAlignment="1">
      <alignment/>
    </xf>
    <xf numFmtId="0" fontId="32" fillId="20" borderId="0" xfId="0" applyFont="1" applyFill="1" applyBorder="1" applyAlignment="1">
      <alignment horizontal="center"/>
    </xf>
    <xf numFmtId="165" fontId="32" fillId="20" borderId="0" xfId="0" applyNumberFormat="1" applyFont="1" applyFill="1" applyBorder="1" applyAlignment="1">
      <alignment horizontal="center"/>
    </xf>
    <xf numFmtId="164" fontId="35" fillId="20" borderId="0" xfId="0" applyNumberFormat="1" applyFont="1" applyFill="1" applyAlignment="1">
      <alignment horizontal="center"/>
    </xf>
    <xf numFmtId="164" fontId="33" fillId="20" borderId="0" xfId="0" applyNumberFormat="1" applyFont="1" applyFill="1" applyAlignment="1">
      <alignment horizontal="center"/>
    </xf>
    <xf numFmtId="167" fontId="33" fillId="20" borderId="0" xfId="0" applyNumberFormat="1" applyFont="1" applyFill="1" applyAlignment="1">
      <alignment horizontal="center"/>
    </xf>
    <xf numFmtId="164" fontId="32" fillId="20" borderId="0" xfId="0" applyNumberFormat="1" applyFont="1" applyFill="1" applyBorder="1" applyAlignment="1">
      <alignment horizontal="center"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8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 wrapText="1"/>
    </xf>
    <xf numFmtId="165" fontId="8" fillId="47" borderId="0" xfId="0" applyNumberFormat="1" applyFont="1" applyFill="1" applyBorder="1" applyAlignment="1">
      <alignment horizontal="center" vertical="center" wrapText="1"/>
    </xf>
    <xf numFmtId="0" fontId="1" fillId="47" borderId="0" xfId="0" applyFont="1" applyFill="1" applyAlignment="1">
      <alignment horizontal="center" vertical="center" wrapText="1"/>
    </xf>
    <xf numFmtId="0" fontId="9" fillId="48" borderId="0" xfId="0" applyFont="1" applyFill="1" applyAlignment="1">
      <alignment/>
    </xf>
    <xf numFmtId="0" fontId="0" fillId="48" borderId="0" xfId="0" applyFill="1" applyAlignment="1">
      <alignment/>
    </xf>
    <xf numFmtId="0" fontId="0" fillId="48" borderId="0" xfId="0" applyFill="1" applyAlignment="1">
      <alignment horizontal="center"/>
    </xf>
    <xf numFmtId="0" fontId="11" fillId="48" borderId="0" xfId="0" applyFont="1" applyFill="1" applyAlignment="1">
      <alignment/>
    </xf>
    <xf numFmtId="0" fontId="9" fillId="48" borderId="17" xfId="0" applyFont="1" applyFill="1" applyBorder="1" applyAlignment="1">
      <alignment horizontal="center" vertical="center" wrapText="1"/>
    </xf>
    <xf numFmtId="0" fontId="0" fillId="48" borderId="34" xfId="0" applyFill="1" applyBorder="1" applyAlignment="1">
      <alignment horizontal="center"/>
    </xf>
    <xf numFmtId="0" fontId="0" fillId="48" borderId="50" xfId="0" applyFill="1" applyBorder="1" applyAlignment="1">
      <alignment horizontal="center"/>
    </xf>
    <xf numFmtId="0" fontId="0" fillId="48" borderId="51" xfId="0" applyFont="1" applyFill="1" applyBorder="1" applyAlignment="1">
      <alignment horizontal="center"/>
    </xf>
    <xf numFmtId="0" fontId="0" fillId="48" borderId="52" xfId="0" applyFont="1" applyFill="1" applyBorder="1" applyAlignment="1">
      <alignment horizontal="center"/>
    </xf>
    <xf numFmtId="0" fontId="0" fillId="48" borderId="53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1" fillId="48" borderId="41" xfId="0" applyFont="1" applyFill="1" applyBorder="1" applyAlignment="1">
      <alignment/>
    </xf>
    <xf numFmtId="0" fontId="0" fillId="48" borderId="30" xfId="0" applyFill="1" applyBorder="1" applyAlignment="1">
      <alignment/>
    </xf>
    <xf numFmtId="0" fontId="0" fillId="48" borderId="36" xfId="0" applyFill="1" applyBorder="1" applyAlignment="1">
      <alignment horizontal="center"/>
    </xf>
    <xf numFmtId="0" fontId="0" fillId="48" borderId="25" xfId="0" applyFont="1" applyFill="1" applyBorder="1" applyAlignment="1">
      <alignment horizontal="center"/>
    </xf>
    <xf numFmtId="0" fontId="0" fillId="48" borderId="10" xfId="0" applyFont="1" applyFill="1" applyBorder="1" applyAlignment="1">
      <alignment horizontal="center"/>
    </xf>
    <xf numFmtId="0" fontId="0" fillId="48" borderId="22" xfId="0" applyFont="1" applyFill="1" applyBorder="1" applyAlignment="1">
      <alignment horizontal="center"/>
    </xf>
    <xf numFmtId="0" fontId="1" fillId="48" borderId="42" xfId="0" applyFont="1" applyFill="1" applyBorder="1" applyAlignment="1">
      <alignment/>
    </xf>
    <xf numFmtId="0" fontId="0" fillId="48" borderId="44" xfId="0" applyFill="1" applyBorder="1" applyAlignment="1">
      <alignment/>
    </xf>
    <xf numFmtId="0" fontId="0" fillId="48" borderId="35" xfId="0" applyFill="1" applyBorder="1" applyAlignment="1">
      <alignment/>
    </xf>
    <xf numFmtId="0" fontId="0" fillId="48" borderId="54" xfId="0" applyFill="1" applyBorder="1" applyAlignment="1">
      <alignment horizontal="center"/>
    </xf>
    <xf numFmtId="0" fontId="0" fillId="48" borderId="31" xfId="0" applyFont="1" applyFill="1" applyBorder="1" applyAlignment="1">
      <alignment horizontal="center"/>
    </xf>
    <xf numFmtId="0" fontId="0" fillId="48" borderId="32" xfId="0" applyFont="1" applyFill="1" applyBorder="1" applyAlignment="1">
      <alignment horizontal="center"/>
    </xf>
    <xf numFmtId="0" fontId="1" fillId="48" borderId="43" xfId="0" applyFont="1" applyFill="1" applyBorder="1" applyAlignment="1">
      <alignment/>
    </xf>
    <xf numFmtId="0" fontId="9" fillId="48" borderId="45" xfId="0" applyFont="1" applyFill="1" applyBorder="1" applyAlignment="1">
      <alignment horizontal="center" vertical="center" wrapText="1"/>
    </xf>
    <xf numFmtId="2" fontId="0" fillId="48" borderId="37" xfId="0" applyNumberFormat="1" applyFont="1" applyFill="1" applyBorder="1" applyAlignment="1">
      <alignment horizontal="center" vertical="center" wrapText="1"/>
    </xf>
    <xf numFmtId="0" fontId="0" fillId="48" borderId="34" xfId="0" applyFont="1" applyFill="1" applyBorder="1" applyAlignment="1">
      <alignment horizontal="center"/>
    </xf>
    <xf numFmtId="0" fontId="0" fillId="48" borderId="50" xfId="0" applyFont="1" applyFill="1" applyBorder="1" applyAlignment="1">
      <alignment horizontal="center"/>
    </xf>
    <xf numFmtId="0" fontId="1" fillId="48" borderId="55" xfId="0" applyFont="1" applyFill="1" applyBorder="1" applyAlignment="1">
      <alignment/>
    </xf>
    <xf numFmtId="2" fontId="9" fillId="48" borderId="34" xfId="0" applyNumberFormat="1" applyFont="1" applyFill="1" applyBorder="1" applyAlignment="1">
      <alignment/>
    </xf>
    <xf numFmtId="0" fontId="0" fillId="48" borderId="30" xfId="0" applyFont="1" applyFill="1" applyBorder="1" applyAlignment="1">
      <alignment/>
    </xf>
    <xf numFmtId="0" fontId="0" fillId="48" borderId="36" xfId="0" applyFont="1" applyFill="1" applyBorder="1" applyAlignment="1">
      <alignment/>
    </xf>
    <xf numFmtId="0" fontId="0" fillId="48" borderId="56" xfId="0" applyFont="1" applyFill="1" applyBorder="1" applyAlignment="1">
      <alignment horizontal="center"/>
    </xf>
    <xf numFmtId="2" fontId="1" fillId="48" borderId="57" xfId="0" applyNumberFormat="1" applyFont="1" applyFill="1" applyBorder="1" applyAlignment="1">
      <alignment horizontal="center"/>
    </xf>
    <xf numFmtId="2" fontId="10" fillId="48" borderId="30" xfId="0" applyNumberFormat="1" applyFont="1" applyFill="1" applyBorder="1" applyAlignment="1">
      <alignment/>
    </xf>
    <xf numFmtId="0" fontId="0" fillId="48" borderId="44" xfId="0" applyFont="1" applyFill="1" applyBorder="1" applyAlignment="1">
      <alignment/>
    </xf>
    <xf numFmtId="0" fontId="0" fillId="48" borderId="35" xfId="0" applyFont="1" applyFill="1" applyBorder="1" applyAlignment="1">
      <alignment/>
    </xf>
    <xf numFmtId="0" fontId="0" fillId="48" borderId="54" xfId="0" applyFont="1" applyFill="1" applyBorder="1" applyAlignment="1">
      <alignment/>
    </xf>
    <xf numFmtId="0" fontId="0" fillId="48" borderId="0" xfId="0" applyFont="1" applyFill="1" applyAlignment="1">
      <alignment/>
    </xf>
    <xf numFmtId="0" fontId="0" fillId="48" borderId="23" xfId="0" applyFont="1" applyFill="1" applyBorder="1" applyAlignment="1">
      <alignment horizontal="center"/>
    </xf>
    <xf numFmtId="0" fontId="0" fillId="48" borderId="26" xfId="0" applyFont="1" applyFill="1" applyBorder="1" applyAlignment="1">
      <alignment horizontal="center"/>
    </xf>
    <xf numFmtId="0" fontId="0" fillId="48" borderId="27" xfId="0" applyFont="1" applyFill="1" applyBorder="1" applyAlignment="1">
      <alignment horizontal="center"/>
    </xf>
    <xf numFmtId="2" fontId="1" fillId="48" borderId="28" xfId="0" applyNumberFormat="1" applyFont="1" applyFill="1" applyBorder="1" applyAlignment="1">
      <alignment horizontal="center"/>
    </xf>
    <xf numFmtId="0" fontId="0" fillId="48" borderId="46" xfId="0" applyFont="1" applyFill="1" applyBorder="1" applyAlignment="1">
      <alignment horizontal="center"/>
    </xf>
    <xf numFmtId="0" fontId="0" fillId="48" borderId="47" xfId="0" applyFont="1" applyFill="1" applyBorder="1" applyAlignment="1">
      <alignment horizontal="center"/>
    </xf>
    <xf numFmtId="2" fontId="1" fillId="48" borderId="29" xfId="0" applyNumberFormat="1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0" xfId="0" applyFont="1" applyFill="1" applyAlignment="1">
      <alignment horizontal="center"/>
    </xf>
    <xf numFmtId="2" fontId="0" fillId="48" borderId="0" xfId="0" applyNumberFormat="1" applyFill="1" applyAlignment="1">
      <alignment/>
    </xf>
    <xf numFmtId="0" fontId="1" fillId="48" borderId="23" xfId="0" applyFont="1" applyFill="1" applyBorder="1" applyAlignment="1">
      <alignment horizontal="center"/>
    </xf>
    <xf numFmtId="0" fontId="1" fillId="48" borderId="0" xfId="0" applyFont="1" applyFill="1" applyBorder="1" applyAlignment="1">
      <alignment horizontal="center"/>
    </xf>
    <xf numFmtId="0" fontId="1" fillId="48" borderId="39" xfId="0" applyFont="1" applyFill="1" applyBorder="1" applyAlignment="1">
      <alignment horizontal="center"/>
    </xf>
    <xf numFmtId="0" fontId="1" fillId="48" borderId="40" xfId="0" applyFont="1" applyFill="1" applyBorder="1" applyAlignment="1">
      <alignment horizontal="center"/>
    </xf>
    <xf numFmtId="0" fontId="1" fillId="48" borderId="32" xfId="0" applyFont="1" applyFill="1" applyBorder="1" applyAlignment="1">
      <alignment horizontal="center"/>
    </xf>
    <xf numFmtId="0" fontId="1" fillId="48" borderId="33" xfId="0" applyFont="1" applyFill="1" applyBorder="1" applyAlignment="1">
      <alignment horizontal="center"/>
    </xf>
    <xf numFmtId="0" fontId="6" fillId="48" borderId="0" xfId="0" applyFont="1" applyFill="1" applyAlignment="1">
      <alignment/>
    </xf>
    <xf numFmtId="0" fontId="6" fillId="48" borderId="0" xfId="0" applyFont="1" applyFill="1" applyAlignment="1">
      <alignment horizontal="center"/>
    </xf>
    <xf numFmtId="2" fontId="6" fillId="48" borderId="0" xfId="0" applyNumberFormat="1" applyFont="1" applyFill="1" applyAlignment="1">
      <alignment/>
    </xf>
    <xf numFmtId="0" fontId="6" fillId="48" borderId="23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0" fontId="99" fillId="44" borderId="0" xfId="0" applyFont="1" applyFill="1" applyAlignment="1">
      <alignment/>
    </xf>
    <xf numFmtId="0" fontId="99" fillId="44" borderId="0" xfId="0" applyFont="1" applyFill="1" applyAlignment="1">
      <alignment horizontal="center"/>
    </xf>
    <xf numFmtId="0" fontId="100" fillId="44" borderId="0" xfId="0" applyFont="1" applyFill="1" applyAlignment="1">
      <alignment/>
    </xf>
    <xf numFmtId="0" fontId="99" fillId="44" borderId="41" xfId="0" applyFont="1" applyFill="1" applyBorder="1" applyAlignment="1">
      <alignment horizontal="center" vertical="center" wrapText="1"/>
    </xf>
    <xf numFmtId="0" fontId="99" fillId="44" borderId="34" xfId="0" applyFont="1" applyFill="1" applyBorder="1" applyAlignment="1">
      <alignment horizontal="center" vertical="center" wrapText="1"/>
    </xf>
    <xf numFmtId="0" fontId="99" fillId="44" borderId="34" xfId="0" applyFont="1" applyFill="1" applyBorder="1" applyAlignment="1">
      <alignment horizontal="center"/>
    </xf>
    <xf numFmtId="0" fontId="99" fillId="44" borderId="10" xfId="0" applyFont="1" applyFill="1" applyBorder="1" applyAlignment="1">
      <alignment horizontal="center"/>
    </xf>
    <xf numFmtId="0" fontId="99" fillId="44" borderId="24" xfId="0" applyFont="1" applyFill="1" applyBorder="1" applyAlignment="1">
      <alignment horizontal="center"/>
    </xf>
    <xf numFmtId="0" fontId="99" fillId="44" borderId="42" xfId="0" applyFont="1" applyFill="1" applyBorder="1" applyAlignment="1">
      <alignment horizontal="center"/>
    </xf>
    <xf numFmtId="0" fontId="99" fillId="44" borderId="30" xfId="0" applyFont="1" applyFill="1" applyBorder="1" applyAlignment="1">
      <alignment horizontal="center"/>
    </xf>
    <xf numFmtId="0" fontId="101" fillId="44" borderId="30" xfId="0" applyFont="1" applyFill="1" applyBorder="1" applyAlignment="1">
      <alignment/>
    </xf>
    <xf numFmtId="0" fontId="99" fillId="44" borderId="30" xfId="0" applyFont="1" applyFill="1" applyBorder="1" applyAlignment="1">
      <alignment/>
    </xf>
    <xf numFmtId="0" fontId="99" fillId="44" borderId="10" xfId="0" applyFont="1" applyFill="1" applyBorder="1" applyAlignment="1">
      <alignment/>
    </xf>
    <xf numFmtId="0" fontId="99" fillId="44" borderId="24" xfId="0" applyFont="1" applyFill="1" applyBorder="1" applyAlignment="1">
      <alignment/>
    </xf>
    <xf numFmtId="0" fontId="99" fillId="44" borderId="42" xfId="0" applyFont="1" applyFill="1" applyBorder="1" applyAlignment="1">
      <alignment/>
    </xf>
    <xf numFmtId="0" fontId="99" fillId="44" borderId="35" xfId="0" applyFont="1" applyFill="1" applyBorder="1" applyAlignment="1">
      <alignment/>
    </xf>
    <xf numFmtId="0" fontId="99" fillId="44" borderId="32" xfId="0" applyFont="1" applyFill="1" applyBorder="1" applyAlignment="1">
      <alignment/>
    </xf>
    <xf numFmtId="0" fontId="99" fillId="44" borderId="33" xfId="0" applyFont="1" applyFill="1" applyBorder="1" applyAlignment="1">
      <alignment/>
    </xf>
    <xf numFmtId="0" fontId="99" fillId="44" borderId="43" xfId="0" applyFont="1" applyFill="1" applyBorder="1" applyAlignment="1">
      <alignment/>
    </xf>
    <xf numFmtId="0" fontId="99" fillId="44" borderId="35" xfId="0" applyFont="1" applyFill="1" applyBorder="1" applyAlignment="1">
      <alignment horizontal="center"/>
    </xf>
    <xf numFmtId="0" fontId="101" fillId="44" borderId="35" xfId="0" applyFont="1" applyFill="1" applyBorder="1" applyAlignment="1">
      <alignment/>
    </xf>
    <xf numFmtId="2" fontId="99" fillId="44" borderId="37" xfId="0" applyNumberFormat="1" applyFont="1" applyFill="1" applyBorder="1" applyAlignment="1">
      <alignment horizontal="center" vertical="center" wrapText="1"/>
    </xf>
    <xf numFmtId="0" fontId="99" fillId="44" borderId="34" xfId="0" applyFont="1" applyFill="1" applyBorder="1" applyAlignment="1">
      <alignment/>
    </xf>
    <xf numFmtId="0" fontId="99" fillId="44" borderId="42" xfId="0" applyFont="1" applyFill="1" applyBorder="1" applyAlignment="1">
      <alignment horizontal="right"/>
    </xf>
    <xf numFmtId="0" fontId="99" fillId="44" borderId="30" xfId="0" applyFont="1" applyFill="1" applyBorder="1" applyAlignment="1">
      <alignment horizontal="right"/>
    </xf>
    <xf numFmtId="2" fontId="101" fillId="44" borderId="30" xfId="0" applyNumberFormat="1" applyFont="1" applyFill="1" applyBorder="1" applyAlignment="1">
      <alignment/>
    </xf>
    <xf numFmtId="0" fontId="99" fillId="44" borderId="43" xfId="0" applyFont="1" applyFill="1" applyBorder="1" applyAlignment="1">
      <alignment horizontal="right"/>
    </xf>
    <xf numFmtId="0" fontId="99" fillId="44" borderId="35" xfId="0" applyFont="1" applyFill="1" applyBorder="1" applyAlignment="1">
      <alignment horizontal="right"/>
    </xf>
    <xf numFmtId="2" fontId="101" fillId="44" borderId="35" xfId="0" applyNumberFormat="1" applyFont="1" applyFill="1" applyBorder="1" applyAlignment="1">
      <alignment/>
    </xf>
    <xf numFmtId="0" fontId="99" fillId="44" borderId="26" xfId="0" applyFont="1" applyFill="1" applyBorder="1" applyAlignment="1">
      <alignment/>
    </xf>
    <xf numFmtId="0" fontId="99" fillId="44" borderId="27" xfId="0" applyFont="1" applyFill="1" applyBorder="1" applyAlignment="1">
      <alignment/>
    </xf>
    <xf numFmtId="0" fontId="99" fillId="44" borderId="45" xfId="0" applyFont="1" applyFill="1" applyBorder="1" applyAlignment="1">
      <alignment horizontal="right"/>
    </xf>
    <xf numFmtId="0" fontId="99" fillId="44" borderId="28" xfId="0" applyFont="1" applyFill="1" applyBorder="1" applyAlignment="1">
      <alignment horizontal="right"/>
    </xf>
    <xf numFmtId="2" fontId="101" fillId="44" borderId="28" xfId="0" applyNumberFormat="1" applyFont="1" applyFill="1" applyBorder="1" applyAlignment="1">
      <alignment horizontal="center"/>
    </xf>
    <xf numFmtId="2" fontId="101" fillId="44" borderId="28" xfId="0" applyNumberFormat="1" applyFont="1" applyFill="1" applyBorder="1" applyAlignment="1">
      <alignment/>
    </xf>
    <xf numFmtId="0" fontId="99" fillId="44" borderId="46" xfId="0" applyFont="1" applyFill="1" applyBorder="1" applyAlignment="1">
      <alignment/>
    </xf>
    <xf numFmtId="0" fontId="99" fillId="44" borderId="47" xfId="0" applyFont="1" applyFill="1" applyBorder="1" applyAlignment="1">
      <alignment horizontal="center"/>
    </xf>
    <xf numFmtId="2" fontId="101" fillId="44" borderId="29" xfId="0" applyNumberFormat="1" applyFont="1" applyFill="1" applyBorder="1" applyAlignment="1">
      <alignment horizontal="center"/>
    </xf>
    <xf numFmtId="2" fontId="101" fillId="44" borderId="38" xfId="0" applyNumberFormat="1" applyFont="1" applyFill="1" applyBorder="1" applyAlignment="1">
      <alignment/>
    </xf>
    <xf numFmtId="0" fontId="99" fillId="44" borderId="26" xfId="0" applyFont="1" applyFill="1" applyBorder="1" applyAlignment="1">
      <alignment horizontal="center"/>
    </xf>
    <xf numFmtId="0" fontId="99" fillId="44" borderId="27" xfId="0" applyFont="1" applyFill="1" applyBorder="1" applyAlignment="1">
      <alignment horizontal="center"/>
    </xf>
    <xf numFmtId="0" fontId="99" fillId="44" borderId="0" xfId="0" applyFont="1" applyFill="1" applyBorder="1" applyAlignment="1">
      <alignment horizontal="center"/>
    </xf>
    <xf numFmtId="2" fontId="99" fillId="44" borderId="0" xfId="0" applyNumberFormat="1" applyFont="1" applyFill="1" applyAlignment="1">
      <alignment/>
    </xf>
    <xf numFmtId="0" fontId="101" fillId="44" borderId="26" xfId="0" applyFont="1" applyFill="1" applyBorder="1" applyAlignment="1">
      <alignment horizontal="center"/>
    </xf>
    <xf numFmtId="0" fontId="101" fillId="44" borderId="0" xfId="0" applyFont="1" applyFill="1" applyBorder="1" applyAlignment="1">
      <alignment horizontal="center"/>
    </xf>
    <xf numFmtId="0" fontId="101" fillId="44" borderId="49" xfId="0" applyFont="1" applyFill="1" applyBorder="1" applyAlignment="1">
      <alignment horizontal="center"/>
    </xf>
    <xf numFmtId="0" fontId="101" fillId="44" borderId="40" xfId="0" applyFont="1" applyFill="1" applyBorder="1" applyAlignment="1">
      <alignment horizontal="center"/>
    </xf>
    <xf numFmtId="0" fontId="101" fillId="44" borderId="31" xfId="0" applyFont="1" applyFill="1" applyBorder="1" applyAlignment="1">
      <alignment horizontal="center"/>
    </xf>
    <xf numFmtId="0" fontId="101" fillId="44" borderId="33" xfId="0" applyFont="1" applyFill="1" applyBorder="1" applyAlignment="1">
      <alignment horizontal="center"/>
    </xf>
    <xf numFmtId="0" fontId="99" fillId="44" borderId="23" xfId="0" applyFont="1" applyFill="1" applyBorder="1" applyAlignment="1">
      <alignment horizontal="center"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horizontal="center"/>
    </xf>
    <xf numFmtId="2" fontId="99" fillId="0" borderId="0" xfId="0" applyNumberFormat="1" applyFont="1" applyFill="1" applyAlignment="1">
      <alignment/>
    </xf>
    <xf numFmtId="0" fontId="99" fillId="0" borderId="40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45" xfId="0" applyFont="1" applyFill="1" applyBorder="1" applyAlignment="1">
      <alignment horizontal="center" vertical="center" wrapText="1"/>
    </xf>
    <xf numFmtId="0" fontId="99" fillId="0" borderId="50" xfId="0" applyFont="1" applyFill="1" applyBorder="1" applyAlignment="1">
      <alignment horizontal="center"/>
    </xf>
    <xf numFmtId="0" fontId="99" fillId="0" borderId="34" xfId="0" applyFont="1" applyFill="1" applyBorder="1" applyAlignment="1">
      <alignment horizontal="center"/>
    </xf>
    <xf numFmtId="0" fontId="99" fillId="0" borderId="55" xfId="0" applyFont="1" applyFill="1" applyBorder="1" applyAlignment="1">
      <alignment horizontal="center"/>
    </xf>
    <xf numFmtId="0" fontId="99" fillId="0" borderId="51" xfId="0" applyFont="1" applyFill="1" applyBorder="1" applyAlignment="1">
      <alignment horizontal="center"/>
    </xf>
    <xf numFmtId="0" fontId="99" fillId="0" borderId="52" xfId="0" applyFont="1" applyFill="1" applyBorder="1" applyAlignment="1">
      <alignment horizontal="center"/>
    </xf>
    <xf numFmtId="0" fontId="99" fillId="0" borderId="58" xfId="0" applyFont="1" applyFill="1" applyBorder="1" applyAlignment="1">
      <alignment horizontal="center"/>
    </xf>
    <xf numFmtId="0" fontId="99" fillId="0" borderId="41" xfId="0" applyFont="1" applyFill="1" applyBorder="1" applyAlignment="1">
      <alignment horizontal="center"/>
    </xf>
    <xf numFmtId="0" fontId="101" fillId="0" borderId="41" xfId="0" applyFont="1" applyFill="1" applyBorder="1" applyAlignment="1">
      <alignment/>
    </xf>
    <xf numFmtId="0" fontId="99" fillId="0" borderId="36" xfId="0" applyFont="1" applyFill="1" applyBorder="1" applyAlignment="1">
      <alignment/>
    </xf>
    <xf numFmtId="0" fontId="101" fillId="0" borderId="30" xfId="0" applyFont="1" applyFill="1" applyBorder="1" applyAlignment="1">
      <alignment/>
    </xf>
    <xf numFmtId="0" fontId="99" fillId="0" borderId="57" xfId="0" applyFont="1" applyFill="1" applyBorder="1" applyAlignment="1">
      <alignment horizontal="center"/>
    </xf>
    <xf numFmtId="0" fontId="99" fillId="0" borderId="25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0" fontId="99" fillId="0" borderId="24" xfId="0" applyFont="1" applyFill="1" applyBorder="1" applyAlignment="1">
      <alignment horizontal="center"/>
    </xf>
    <xf numFmtId="0" fontId="99" fillId="0" borderId="42" xfId="0" applyFont="1" applyFill="1" applyBorder="1" applyAlignment="1">
      <alignment horizontal="center"/>
    </xf>
    <xf numFmtId="0" fontId="99" fillId="0" borderId="30" xfId="0" applyFont="1" applyFill="1" applyBorder="1" applyAlignment="1">
      <alignment horizontal="center"/>
    </xf>
    <xf numFmtId="0" fontId="101" fillId="0" borderId="42" xfId="0" applyFont="1" applyFill="1" applyBorder="1" applyAlignment="1">
      <alignment horizontal="center"/>
    </xf>
    <xf numFmtId="0" fontId="99" fillId="0" borderId="57" xfId="0" applyFont="1" applyFill="1" applyBorder="1" applyAlignment="1">
      <alignment/>
    </xf>
    <xf numFmtId="0" fontId="99" fillId="0" borderId="59" xfId="0" applyFont="1" applyFill="1" applyBorder="1" applyAlignment="1">
      <alignment/>
    </xf>
    <xf numFmtId="0" fontId="99" fillId="0" borderId="54" xfId="0" applyFont="1" applyFill="1" applyBorder="1" applyAlignment="1">
      <alignment/>
    </xf>
    <xf numFmtId="0" fontId="101" fillId="0" borderId="35" xfId="0" applyFont="1" applyFill="1" applyBorder="1" applyAlignment="1">
      <alignment/>
    </xf>
    <xf numFmtId="0" fontId="99" fillId="0" borderId="60" xfId="0" applyFont="1" applyFill="1" applyBorder="1" applyAlignment="1">
      <alignment/>
    </xf>
    <xf numFmtId="0" fontId="99" fillId="0" borderId="32" xfId="0" applyFont="1" applyFill="1" applyBorder="1" applyAlignment="1">
      <alignment horizontal="center"/>
    </xf>
    <xf numFmtId="0" fontId="99" fillId="0" borderId="33" xfId="0" applyFont="1" applyFill="1" applyBorder="1" applyAlignment="1">
      <alignment horizontal="center"/>
    </xf>
    <xf numFmtId="0" fontId="99" fillId="0" borderId="43" xfId="0" applyFont="1" applyFill="1" applyBorder="1" applyAlignment="1">
      <alignment horizontal="center"/>
    </xf>
    <xf numFmtId="0" fontId="99" fillId="0" borderId="35" xfId="0" applyFont="1" applyFill="1" applyBorder="1" applyAlignment="1">
      <alignment horizontal="center"/>
    </xf>
    <xf numFmtId="0" fontId="101" fillId="0" borderId="43" xfId="0" applyFont="1" applyFill="1" applyBorder="1" applyAlignment="1">
      <alignment horizontal="center"/>
    </xf>
    <xf numFmtId="2" fontId="99" fillId="0" borderId="37" xfId="0" applyNumberFormat="1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/>
    </xf>
    <xf numFmtId="2" fontId="99" fillId="0" borderId="34" xfId="0" applyNumberFormat="1" applyFont="1" applyFill="1" applyBorder="1" applyAlignment="1">
      <alignment/>
    </xf>
    <xf numFmtId="2" fontId="101" fillId="0" borderId="57" xfId="0" applyNumberFormat="1" applyFont="1" applyFill="1" applyBorder="1" applyAlignment="1">
      <alignment horizontal="center"/>
    </xf>
    <xf numFmtId="2" fontId="101" fillId="0" borderId="30" xfId="0" applyNumberFormat="1" applyFont="1" applyFill="1" applyBorder="1" applyAlignment="1">
      <alignment/>
    </xf>
    <xf numFmtId="0" fontId="99" fillId="0" borderId="31" xfId="0" applyFont="1" applyFill="1" applyBorder="1" applyAlignment="1">
      <alignment horizontal="center"/>
    </xf>
    <xf numFmtId="0" fontId="99" fillId="0" borderId="48" xfId="0" applyFont="1" applyFill="1" applyBorder="1" applyAlignment="1">
      <alignment horizontal="center"/>
    </xf>
    <xf numFmtId="0" fontId="99" fillId="0" borderId="44" xfId="0" applyFont="1" applyFill="1" applyBorder="1" applyAlignment="1">
      <alignment horizontal="center"/>
    </xf>
    <xf numFmtId="2" fontId="101" fillId="0" borderId="20" xfId="0" applyNumberFormat="1" applyFont="1" applyFill="1" applyBorder="1" applyAlignment="1">
      <alignment horizontal="center"/>
    </xf>
    <xf numFmtId="2" fontId="101" fillId="0" borderId="35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/>
    </xf>
    <xf numFmtId="0" fontId="99" fillId="0" borderId="26" xfId="0" applyFont="1" applyFill="1" applyBorder="1" applyAlignment="1">
      <alignment horizontal="center"/>
    </xf>
    <xf numFmtId="0" fontId="99" fillId="0" borderId="27" xfId="0" applyFont="1" applyFill="1" applyBorder="1" applyAlignment="1">
      <alignment horizontal="center"/>
    </xf>
    <xf numFmtId="0" fontId="99" fillId="0" borderId="28" xfId="0" applyFont="1" applyFill="1" applyBorder="1" applyAlignment="1">
      <alignment horizontal="center"/>
    </xf>
    <xf numFmtId="0" fontId="99" fillId="0" borderId="39" xfId="0" applyFont="1" applyFill="1" applyBorder="1" applyAlignment="1">
      <alignment horizontal="center"/>
    </xf>
    <xf numFmtId="2" fontId="101" fillId="0" borderId="28" xfId="0" applyNumberFormat="1" applyFont="1" applyFill="1" applyBorder="1" applyAlignment="1">
      <alignment horizontal="center"/>
    </xf>
    <xf numFmtId="0" fontId="99" fillId="0" borderId="46" xfId="0" applyFont="1" applyFill="1" applyBorder="1" applyAlignment="1">
      <alignment horizontal="center"/>
    </xf>
    <xf numFmtId="0" fontId="99" fillId="0" borderId="47" xfId="0" applyFont="1" applyFill="1" applyBorder="1" applyAlignment="1">
      <alignment horizontal="center"/>
    </xf>
    <xf numFmtId="2" fontId="101" fillId="0" borderId="29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101" fillId="0" borderId="23" xfId="0" applyFont="1" applyFill="1" applyBorder="1" applyAlignment="1">
      <alignment horizontal="center"/>
    </xf>
    <xf numFmtId="0" fontId="101" fillId="0" borderId="26" xfId="0" applyFont="1" applyFill="1" applyBorder="1" applyAlignment="1">
      <alignment horizontal="center"/>
    </xf>
    <xf numFmtId="0" fontId="101" fillId="0" borderId="27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49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40" xfId="0" applyFont="1" applyFill="1" applyBorder="1" applyAlignment="1">
      <alignment horizontal="center"/>
    </xf>
    <xf numFmtId="0" fontId="101" fillId="0" borderId="31" xfId="0" applyFont="1" applyFill="1" applyBorder="1" applyAlignment="1">
      <alignment horizontal="center"/>
    </xf>
    <xf numFmtId="0" fontId="101" fillId="0" borderId="32" xfId="0" applyFont="1" applyFill="1" applyBorder="1" applyAlignment="1">
      <alignment horizontal="center"/>
    </xf>
    <xf numFmtId="0" fontId="101" fillId="0" borderId="33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0" fontId="28" fillId="4" borderId="34" xfId="0" applyFont="1" applyFill="1" applyBorder="1" applyAlignment="1">
      <alignment horizontal="center"/>
    </xf>
    <xf numFmtId="0" fontId="28" fillId="4" borderId="25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28" fillId="4" borderId="42" xfId="0" applyFont="1" applyFill="1" applyBorder="1" applyAlignment="1">
      <alignment horizontal="center"/>
    </xf>
    <xf numFmtId="0" fontId="28" fillId="4" borderId="30" xfId="0" applyFont="1" applyFill="1" applyBorder="1" applyAlignment="1">
      <alignment horizontal="center"/>
    </xf>
    <xf numFmtId="0" fontId="29" fillId="4" borderId="30" xfId="0" applyFont="1" applyFill="1" applyBorder="1" applyAlignment="1">
      <alignment/>
    </xf>
    <xf numFmtId="0" fontId="28" fillId="4" borderId="30" xfId="0" applyFont="1" applyFill="1" applyBorder="1" applyAlignment="1">
      <alignment/>
    </xf>
    <xf numFmtId="0" fontId="28" fillId="4" borderId="25" xfId="0" applyFont="1" applyFill="1" applyBorder="1" applyAlignment="1">
      <alignment/>
    </xf>
    <xf numFmtId="0" fontId="28" fillId="4" borderId="24" xfId="0" applyFont="1" applyFill="1" applyBorder="1" applyAlignment="1">
      <alignment/>
    </xf>
    <xf numFmtId="0" fontId="28" fillId="4" borderId="42" xfId="0" applyFont="1" applyFill="1" applyBorder="1" applyAlignment="1">
      <alignment/>
    </xf>
    <xf numFmtId="0" fontId="28" fillId="4" borderId="35" xfId="0" applyFont="1" applyFill="1" applyBorder="1" applyAlignment="1">
      <alignment/>
    </xf>
    <xf numFmtId="0" fontId="28" fillId="4" borderId="35" xfId="0" applyFont="1" applyFill="1" applyBorder="1" applyAlignment="1">
      <alignment horizontal="center"/>
    </xf>
    <xf numFmtId="0" fontId="28" fillId="4" borderId="32" xfId="0" applyFont="1" applyFill="1" applyBorder="1" applyAlignment="1">
      <alignment/>
    </xf>
    <xf numFmtId="0" fontId="28" fillId="4" borderId="43" xfId="0" applyFont="1" applyFill="1" applyBorder="1" applyAlignment="1">
      <alignment/>
    </xf>
    <xf numFmtId="0" fontId="29" fillId="4" borderId="35" xfId="0" applyFont="1" applyFill="1" applyBorder="1" applyAlignment="1">
      <alignment/>
    </xf>
    <xf numFmtId="0" fontId="28" fillId="4" borderId="42" xfId="0" applyFont="1" applyFill="1" applyBorder="1" applyAlignment="1">
      <alignment horizontal="right"/>
    </xf>
    <xf numFmtId="0" fontId="28" fillId="4" borderId="30" xfId="0" applyFont="1" applyFill="1" applyBorder="1" applyAlignment="1">
      <alignment horizontal="right"/>
    </xf>
    <xf numFmtId="2" fontId="29" fillId="4" borderId="30" xfId="0" applyNumberFormat="1" applyFont="1" applyFill="1" applyBorder="1" applyAlignment="1">
      <alignment/>
    </xf>
    <xf numFmtId="0" fontId="28" fillId="4" borderId="31" xfId="0" applyFont="1" applyFill="1" applyBorder="1" applyAlignment="1">
      <alignment/>
    </xf>
    <xf numFmtId="0" fontId="28" fillId="4" borderId="43" xfId="0" applyFont="1" applyFill="1" applyBorder="1" applyAlignment="1">
      <alignment horizontal="right"/>
    </xf>
    <xf numFmtId="0" fontId="28" fillId="4" borderId="35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28" fillId="4" borderId="23" xfId="0" applyFont="1" applyFill="1" applyBorder="1" applyAlignment="1">
      <alignment/>
    </xf>
    <xf numFmtId="0" fontId="28" fillId="4" borderId="26" xfId="0" applyFont="1" applyFill="1" applyBorder="1" applyAlignment="1">
      <alignment/>
    </xf>
    <xf numFmtId="0" fontId="28" fillId="4" borderId="27" xfId="0" applyFont="1" applyFill="1" applyBorder="1" applyAlignment="1">
      <alignment/>
    </xf>
    <xf numFmtId="0" fontId="28" fillId="4" borderId="45" xfId="0" applyFont="1" applyFill="1" applyBorder="1" applyAlignment="1">
      <alignment horizontal="right"/>
    </xf>
    <xf numFmtId="0" fontId="28" fillId="4" borderId="28" xfId="0" applyFont="1" applyFill="1" applyBorder="1" applyAlignment="1">
      <alignment horizontal="right"/>
    </xf>
    <xf numFmtId="2" fontId="29" fillId="4" borderId="28" xfId="0" applyNumberFormat="1" applyFont="1" applyFill="1" applyBorder="1" applyAlignment="1">
      <alignment horizontal="center"/>
    </xf>
    <xf numFmtId="0" fontId="28" fillId="4" borderId="46" xfId="0" applyFont="1" applyFill="1" applyBorder="1" applyAlignment="1">
      <alignment/>
    </xf>
    <xf numFmtId="0" fontId="21" fillId="4" borderId="47" xfId="0" applyFont="1" applyFill="1" applyBorder="1" applyAlignment="1">
      <alignment horizontal="center"/>
    </xf>
    <xf numFmtId="2" fontId="29" fillId="4" borderId="29" xfId="0" applyNumberFormat="1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4" borderId="26" xfId="0" applyFont="1" applyFill="1" applyBorder="1" applyAlignment="1">
      <alignment horizontal="center"/>
    </xf>
    <xf numFmtId="0" fontId="29" fillId="4" borderId="27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99" fillId="49" borderId="0" xfId="0" applyFont="1" applyFill="1" applyAlignment="1">
      <alignment/>
    </xf>
    <xf numFmtId="0" fontId="99" fillId="49" borderId="0" xfId="0" applyFont="1" applyFill="1" applyAlignment="1">
      <alignment horizontal="center"/>
    </xf>
    <xf numFmtId="0" fontId="99" fillId="4" borderId="34" xfId="0" applyFont="1" applyFill="1" applyBorder="1" applyAlignment="1">
      <alignment horizontal="center"/>
    </xf>
    <xf numFmtId="0" fontId="99" fillId="4" borderId="25" xfId="0" applyFont="1" applyFill="1" applyBorder="1" applyAlignment="1">
      <alignment horizontal="center"/>
    </xf>
    <xf numFmtId="0" fontId="99" fillId="4" borderId="10" xfId="0" applyFont="1" applyFill="1" applyBorder="1" applyAlignment="1">
      <alignment horizontal="center"/>
    </xf>
    <xf numFmtId="0" fontId="99" fillId="4" borderId="24" xfId="0" applyFont="1" applyFill="1" applyBorder="1" applyAlignment="1">
      <alignment horizontal="center"/>
    </xf>
    <xf numFmtId="0" fontId="99" fillId="4" borderId="42" xfId="0" applyFont="1" applyFill="1" applyBorder="1" applyAlignment="1">
      <alignment horizontal="center"/>
    </xf>
    <xf numFmtId="0" fontId="99" fillId="4" borderId="30" xfId="0" applyFont="1" applyFill="1" applyBorder="1" applyAlignment="1">
      <alignment horizontal="center"/>
    </xf>
    <xf numFmtId="0" fontId="101" fillId="4" borderId="30" xfId="0" applyFont="1" applyFill="1" applyBorder="1" applyAlignment="1">
      <alignment/>
    </xf>
    <xf numFmtId="0" fontId="99" fillId="4" borderId="30" xfId="0" applyFont="1" applyFill="1" applyBorder="1" applyAlignment="1">
      <alignment/>
    </xf>
    <xf numFmtId="0" fontId="99" fillId="4" borderId="25" xfId="0" applyFont="1" applyFill="1" applyBorder="1" applyAlignment="1">
      <alignment/>
    </xf>
    <xf numFmtId="0" fontId="99" fillId="4" borderId="10" xfId="0" applyFont="1" applyFill="1" applyBorder="1" applyAlignment="1">
      <alignment/>
    </xf>
    <xf numFmtId="0" fontId="99" fillId="4" borderId="24" xfId="0" applyFont="1" applyFill="1" applyBorder="1" applyAlignment="1">
      <alignment/>
    </xf>
    <xf numFmtId="0" fontId="99" fillId="4" borderId="42" xfId="0" applyFont="1" applyFill="1" applyBorder="1" applyAlignment="1">
      <alignment/>
    </xf>
    <xf numFmtId="0" fontId="99" fillId="4" borderId="35" xfId="0" applyFont="1" applyFill="1" applyBorder="1" applyAlignment="1">
      <alignment/>
    </xf>
    <xf numFmtId="0" fontId="99" fillId="4" borderId="31" xfId="0" applyFont="1" applyFill="1" applyBorder="1" applyAlignment="1">
      <alignment/>
    </xf>
    <xf numFmtId="0" fontId="99" fillId="4" borderId="32" xfId="0" applyFont="1" applyFill="1" applyBorder="1" applyAlignment="1">
      <alignment/>
    </xf>
    <xf numFmtId="0" fontId="99" fillId="4" borderId="33" xfId="0" applyFont="1" applyFill="1" applyBorder="1" applyAlignment="1">
      <alignment/>
    </xf>
    <xf numFmtId="0" fontId="99" fillId="4" borderId="43" xfId="0" applyFont="1" applyFill="1" applyBorder="1" applyAlignment="1">
      <alignment/>
    </xf>
    <xf numFmtId="0" fontId="99" fillId="4" borderId="35" xfId="0" applyFont="1" applyFill="1" applyBorder="1" applyAlignment="1">
      <alignment horizontal="center"/>
    </xf>
    <xf numFmtId="0" fontId="101" fillId="4" borderId="35" xfId="0" applyFont="1" applyFill="1" applyBorder="1" applyAlignment="1">
      <alignment/>
    </xf>
    <xf numFmtId="0" fontId="99" fillId="4" borderId="50" xfId="0" applyFont="1" applyFill="1" applyBorder="1" applyAlignment="1">
      <alignment horizontal="center"/>
    </xf>
    <xf numFmtId="0" fontId="99" fillId="4" borderId="34" xfId="0" applyFont="1" applyFill="1" applyBorder="1" applyAlignment="1">
      <alignment/>
    </xf>
    <xf numFmtId="0" fontId="99" fillId="4" borderId="36" xfId="0" applyFont="1" applyFill="1" applyBorder="1" applyAlignment="1">
      <alignment/>
    </xf>
    <xf numFmtId="0" fontId="99" fillId="4" borderId="42" xfId="0" applyFont="1" applyFill="1" applyBorder="1" applyAlignment="1">
      <alignment horizontal="right"/>
    </xf>
    <xf numFmtId="0" fontId="99" fillId="4" borderId="30" xfId="0" applyFont="1" applyFill="1" applyBorder="1" applyAlignment="1">
      <alignment horizontal="right"/>
    </xf>
    <xf numFmtId="2" fontId="101" fillId="4" borderId="30" xfId="0" applyNumberFormat="1" applyFont="1" applyFill="1" applyBorder="1" applyAlignment="1">
      <alignment/>
    </xf>
    <xf numFmtId="0" fontId="99" fillId="4" borderId="54" xfId="0" applyFont="1" applyFill="1" applyBorder="1" applyAlignment="1">
      <alignment/>
    </xf>
    <xf numFmtId="0" fontId="99" fillId="4" borderId="43" xfId="0" applyFont="1" applyFill="1" applyBorder="1" applyAlignment="1">
      <alignment horizontal="right"/>
    </xf>
    <xf numFmtId="0" fontId="99" fillId="4" borderId="35" xfId="0" applyFont="1" applyFill="1" applyBorder="1" applyAlignment="1">
      <alignment horizontal="right"/>
    </xf>
    <xf numFmtId="2" fontId="101" fillId="4" borderId="35" xfId="0" applyNumberFormat="1" applyFont="1" applyFill="1" applyBorder="1" applyAlignment="1">
      <alignment/>
    </xf>
    <xf numFmtId="0" fontId="99" fillId="4" borderId="0" xfId="0" applyFont="1" applyFill="1" applyAlignment="1">
      <alignment/>
    </xf>
    <xf numFmtId="0" fontId="99" fillId="4" borderId="23" xfId="0" applyFont="1" applyFill="1" applyBorder="1" applyAlignment="1">
      <alignment/>
    </xf>
    <xf numFmtId="0" fontId="99" fillId="4" borderId="26" xfId="0" applyFont="1" applyFill="1" applyBorder="1" applyAlignment="1">
      <alignment/>
    </xf>
    <xf numFmtId="0" fontId="99" fillId="4" borderId="27" xfId="0" applyFont="1" applyFill="1" applyBorder="1" applyAlignment="1">
      <alignment/>
    </xf>
    <xf numFmtId="0" fontId="99" fillId="4" borderId="45" xfId="0" applyFont="1" applyFill="1" applyBorder="1" applyAlignment="1">
      <alignment horizontal="right"/>
    </xf>
    <xf numFmtId="0" fontId="99" fillId="4" borderId="28" xfId="0" applyFont="1" applyFill="1" applyBorder="1" applyAlignment="1">
      <alignment horizontal="right"/>
    </xf>
    <xf numFmtId="2" fontId="101" fillId="4" borderId="28" xfId="0" applyNumberFormat="1" applyFont="1" applyFill="1" applyBorder="1" applyAlignment="1">
      <alignment horizontal="center"/>
    </xf>
    <xf numFmtId="2" fontId="101" fillId="4" borderId="28" xfId="0" applyNumberFormat="1" applyFont="1" applyFill="1" applyBorder="1" applyAlignment="1">
      <alignment/>
    </xf>
    <xf numFmtId="0" fontId="99" fillId="4" borderId="46" xfId="0" applyFont="1" applyFill="1" applyBorder="1" applyAlignment="1">
      <alignment/>
    </xf>
    <xf numFmtId="0" fontId="99" fillId="4" borderId="47" xfId="0" applyFont="1" applyFill="1" applyBorder="1" applyAlignment="1">
      <alignment horizontal="center"/>
    </xf>
    <xf numFmtId="2" fontId="101" fillId="4" borderId="29" xfId="0" applyNumberFormat="1" applyFont="1" applyFill="1" applyBorder="1" applyAlignment="1">
      <alignment horizontal="center"/>
    </xf>
    <xf numFmtId="2" fontId="101" fillId="4" borderId="38" xfId="0" applyNumberFormat="1" applyFont="1" applyFill="1" applyBorder="1" applyAlignment="1">
      <alignment/>
    </xf>
    <xf numFmtId="0" fontId="99" fillId="4" borderId="23" xfId="0" applyFont="1" applyFill="1" applyBorder="1" applyAlignment="1">
      <alignment horizontal="center"/>
    </xf>
    <xf numFmtId="0" fontId="99" fillId="4" borderId="26" xfId="0" applyFont="1" applyFill="1" applyBorder="1" applyAlignment="1">
      <alignment horizontal="center"/>
    </xf>
    <xf numFmtId="0" fontId="99" fillId="4" borderId="27" xfId="0" applyFont="1" applyFill="1" applyBorder="1" applyAlignment="1">
      <alignment horizontal="center"/>
    </xf>
    <xf numFmtId="0" fontId="99" fillId="4" borderId="0" xfId="0" applyFont="1" applyFill="1" applyBorder="1" applyAlignment="1">
      <alignment horizontal="center"/>
    </xf>
    <xf numFmtId="2" fontId="99" fillId="49" borderId="0" xfId="0" applyNumberFormat="1" applyFont="1" applyFill="1" applyAlignment="1">
      <alignment/>
    </xf>
    <xf numFmtId="0" fontId="101" fillId="4" borderId="26" xfId="0" applyFont="1" applyFill="1" applyBorder="1" applyAlignment="1">
      <alignment horizontal="center"/>
    </xf>
    <xf numFmtId="0" fontId="101" fillId="4" borderId="49" xfId="0" applyFont="1" applyFill="1" applyBorder="1" applyAlignment="1">
      <alignment horizontal="center"/>
    </xf>
    <xf numFmtId="0" fontId="101" fillId="4" borderId="39" xfId="0" applyFont="1" applyFill="1" applyBorder="1" applyAlignment="1">
      <alignment horizontal="center"/>
    </xf>
    <xf numFmtId="0" fontId="101" fillId="4" borderId="40" xfId="0" applyFont="1" applyFill="1" applyBorder="1" applyAlignment="1">
      <alignment horizontal="center"/>
    </xf>
    <xf numFmtId="0" fontId="101" fillId="4" borderId="31" xfId="0" applyFont="1" applyFill="1" applyBorder="1" applyAlignment="1">
      <alignment horizontal="center"/>
    </xf>
    <xf numFmtId="0" fontId="101" fillId="4" borderId="32" xfId="0" applyFont="1" applyFill="1" applyBorder="1" applyAlignment="1">
      <alignment horizontal="center"/>
    </xf>
    <xf numFmtId="0" fontId="101" fillId="4" borderId="33" xfId="0" applyFont="1" applyFill="1" applyBorder="1" applyAlignment="1">
      <alignment horizontal="center"/>
    </xf>
    <xf numFmtId="0" fontId="99" fillId="50" borderId="0" xfId="0" applyFont="1" applyFill="1" applyAlignment="1">
      <alignment/>
    </xf>
    <xf numFmtId="0" fontId="99" fillId="50" borderId="0" xfId="0" applyFont="1" applyFill="1" applyAlignment="1">
      <alignment horizontal="center"/>
    </xf>
    <xf numFmtId="0" fontId="100" fillId="50" borderId="0" xfId="0" applyFont="1" applyFill="1" applyAlignment="1">
      <alignment/>
    </xf>
    <xf numFmtId="0" fontId="99" fillId="50" borderId="41" xfId="0" applyFont="1" applyFill="1" applyBorder="1" applyAlignment="1">
      <alignment horizontal="center" vertical="center" wrapText="1"/>
    </xf>
    <xf numFmtId="0" fontId="99" fillId="50" borderId="34" xfId="0" applyFont="1" applyFill="1" applyBorder="1" applyAlignment="1">
      <alignment horizontal="center" vertical="center" wrapText="1"/>
    </xf>
    <xf numFmtId="2" fontId="99" fillId="50" borderId="37" xfId="0" applyNumberFormat="1" applyFont="1" applyFill="1" applyBorder="1" applyAlignment="1">
      <alignment horizontal="center" vertical="center" wrapText="1"/>
    </xf>
    <xf numFmtId="2" fontId="99" fillId="50" borderId="0" xfId="0" applyNumberFormat="1" applyFont="1" applyFill="1" applyAlignment="1">
      <alignment/>
    </xf>
    <xf numFmtId="0" fontId="99" fillId="50" borderId="23" xfId="0" applyFont="1" applyFill="1" applyBorder="1" applyAlignment="1">
      <alignment horizontal="center"/>
    </xf>
    <xf numFmtId="0" fontId="99" fillId="50" borderId="0" xfId="0" applyFont="1" applyFill="1" applyBorder="1" applyAlignment="1">
      <alignment horizontal="center"/>
    </xf>
    <xf numFmtId="0" fontId="101" fillId="50" borderId="0" xfId="0" applyFont="1" applyFill="1" applyBorder="1" applyAlignment="1">
      <alignment horizontal="center"/>
    </xf>
    <xf numFmtId="0" fontId="101" fillId="4" borderId="23" xfId="0" applyFont="1" applyFill="1" applyBorder="1" applyAlignment="1">
      <alignment horizontal="center"/>
    </xf>
    <xf numFmtId="0" fontId="101" fillId="4" borderId="27" xfId="0" applyFont="1" applyFill="1" applyBorder="1" applyAlignment="1">
      <alignment horizontal="center"/>
    </xf>
    <xf numFmtId="0" fontId="0" fillId="48" borderId="15" xfId="0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164" fontId="2" fillId="45" borderId="10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 wrapText="1"/>
    </xf>
    <xf numFmtId="165" fontId="8" fillId="47" borderId="0" xfId="0" applyNumberFormat="1" applyFont="1" applyFill="1" applyBorder="1" applyAlignment="1">
      <alignment horizontal="center" vertical="center" wrapText="1"/>
    </xf>
    <xf numFmtId="2" fontId="36" fillId="20" borderId="10" xfId="0" applyNumberFormat="1" applyFont="1" applyFill="1" applyBorder="1" applyAlignment="1">
      <alignment/>
    </xf>
    <xf numFmtId="0" fontId="38" fillId="20" borderId="1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46" borderId="39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02" fillId="46" borderId="40" xfId="0" applyFont="1" applyFill="1" applyBorder="1" applyAlignment="1">
      <alignment/>
    </xf>
    <xf numFmtId="0" fontId="0" fillId="51" borderId="0" xfId="0" applyFont="1" applyFill="1" applyAlignment="1">
      <alignment/>
    </xf>
    <xf numFmtId="0" fontId="0" fillId="46" borderId="49" xfId="0" applyFont="1" applyFill="1" applyBorder="1" applyAlignment="1">
      <alignment/>
    </xf>
    <xf numFmtId="0" fontId="0" fillId="46" borderId="39" xfId="0" applyFill="1" applyBorder="1" applyAlignment="1">
      <alignment/>
    </xf>
    <xf numFmtId="0" fontId="0" fillId="46" borderId="61" xfId="0" applyFont="1" applyFill="1" applyBorder="1" applyAlignment="1">
      <alignment/>
    </xf>
    <xf numFmtId="0" fontId="0" fillId="46" borderId="39" xfId="0" applyFont="1" applyFill="1" applyBorder="1" applyAlignment="1">
      <alignment/>
    </xf>
    <xf numFmtId="0" fontId="0" fillId="46" borderId="62" xfId="0" applyFont="1" applyFill="1" applyBorder="1" applyAlignment="1">
      <alignment/>
    </xf>
    <xf numFmtId="0" fontId="0" fillId="46" borderId="40" xfId="0" applyFill="1" applyBorder="1" applyAlignment="1">
      <alignment/>
    </xf>
    <xf numFmtId="0" fontId="0" fillId="33" borderId="63" xfId="0" applyFill="1" applyBorder="1" applyAlignment="1">
      <alignment/>
    </xf>
    <xf numFmtId="0" fontId="0" fillId="46" borderId="64" xfId="0" applyFont="1" applyFill="1" applyBorder="1" applyAlignment="1">
      <alignment horizontal="right" vertical="center" wrapText="1"/>
    </xf>
    <xf numFmtId="170" fontId="0" fillId="52" borderId="58" xfId="0" applyNumberFormat="1" applyFill="1" applyBorder="1" applyAlignment="1">
      <alignment horizontal="center"/>
    </xf>
    <xf numFmtId="0" fontId="0" fillId="46" borderId="51" xfId="0" applyFont="1" applyFill="1" applyBorder="1" applyAlignment="1">
      <alignment horizontal="right"/>
    </xf>
    <xf numFmtId="164" fontId="0" fillId="52" borderId="51" xfId="0" applyNumberFormat="1" applyFill="1" applyBorder="1" applyAlignment="1">
      <alignment horizontal="center"/>
    </xf>
    <xf numFmtId="164" fontId="0" fillId="52" borderId="52" xfId="0" applyNumberFormat="1" applyFill="1" applyBorder="1" applyAlignment="1">
      <alignment horizontal="center"/>
    </xf>
    <xf numFmtId="164" fontId="0" fillId="33" borderId="58" xfId="0" applyNumberFormat="1" applyFill="1" applyBorder="1" applyAlignment="1">
      <alignment horizontal="center"/>
    </xf>
    <xf numFmtId="0" fontId="102" fillId="46" borderId="65" xfId="0" applyFont="1" applyFill="1" applyBorder="1" applyAlignment="1">
      <alignment/>
    </xf>
    <xf numFmtId="0" fontId="0" fillId="46" borderId="63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13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65" xfId="0" applyFill="1" applyBorder="1" applyAlignment="1">
      <alignment/>
    </xf>
    <xf numFmtId="0" fontId="0" fillId="33" borderId="66" xfId="0" applyFill="1" applyBorder="1" applyAlignment="1">
      <alignment/>
    </xf>
    <xf numFmtId="0" fontId="0" fillId="46" borderId="31" xfId="0" applyFont="1" applyFill="1" applyBorder="1" applyAlignment="1">
      <alignment horizontal="right" vertical="center" wrapText="1"/>
    </xf>
    <xf numFmtId="0" fontId="0" fillId="52" borderId="33" xfId="0" applyFill="1" applyBorder="1" applyAlignment="1">
      <alignment horizontal="center"/>
    </xf>
    <xf numFmtId="0" fontId="0" fillId="33" borderId="31" xfId="0" applyFont="1" applyFill="1" applyBorder="1" applyAlignment="1">
      <alignment horizontal="right"/>
    </xf>
    <xf numFmtId="0" fontId="0" fillId="52" borderId="31" xfId="0" applyFill="1" applyBorder="1" applyAlignment="1">
      <alignment horizontal="center"/>
    </xf>
    <xf numFmtId="0" fontId="0" fillId="52" borderId="32" xfId="0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0" fontId="103" fillId="53" borderId="13" xfId="0" applyFont="1" applyFill="1" applyBorder="1" applyAlignment="1">
      <alignment/>
    </xf>
    <xf numFmtId="0" fontId="103" fillId="53" borderId="0" xfId="0" applyFont="1" applyFill="1" applyBorder="1" applyAlignment="1">
      <alignment/>
    </xf>
    <xf numFmtId="0" fontId="103" fillId="53" borderId="0" xfId="0" applyFont="1" applyFill="1" applyBorder="1" applyAlignment="1">
      <alignment horizontal="right"/>
    </xf>
    <xf numFmtId="0" fontId="104" fillId="53" borderId="19" xfId="0" applyFont="1" applyFill="1" applyBorder="1" applyAlignment="1">
      <alignment horizontal="center"/>
    </xf>
    <xf numFmtId="0" fontId="12" fillId="53" borderId="22" xfId="0" applyFont="1" applyFill="1" applyBorder="1" applyAlignment="1">
      <alignment/>
    </xf>
    <xf numFmtId="0" fontId="14" fillId="53" borderId="56" xfId="0" applyFont="1" applyFill="1" applyBorder="1" applyAlignment="1">
      <alignment/>
    </xf>
    <xf numFmtId="0" fontId="39" fillId="53" borderId="0" xfId="0" applyFont="1" applyFill="1" applyBorder="1" applyAlignment="1">
      <alignment horizontal="right"/>
    </xf>
    <xf numFmtId="0" fontId="104" fillId="53" borderId="10" xfId="0" applyFont="1" applyFill="1" applyBorder="1" applyAlignment="1">
      <alignment horizontal="center"/>
    </xf>
    <xf numFmtId="1" fontId="102" fillId="46" borderId="65" xfId="0" applyNumberFormat="1" applyFont="1" applyFill="1" applyBorder="1" applyAlignment="1">
      <alignment/>
    </xf>
    <xf numFmtId="0" fontId="12" fillId="53" borderId="10" xfId="0" applyFont="1" applyFill="1" applyBorder="1" applyAlignment="1">
      <alignment horizontal="center"/>
    </xf>
    <xf numFmtId="0" fontId="13" fillId="53" borderId="10" xfId="0" applyFont="1" applyFill="1" applyBorder="1" applyAlignment="1">
      <alignment horizontal="center"/>
    </xf>
    <xf numFmtId="0" fontId="2" fillId="51" borderId="0" xfId="0" applyFont="1" applyFill="1" applyAlignment="1">
      <alignment horizontal="center" vertical="center" wrapText="1"/>
    </xf>
    <xf numFmtId="0" fontId="2" fillId="51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51" borderId="0" xfId="0" applyFont="1" applyFill="1" applyBorder="1" applyAlignment="1">
      <alignment/>
    </xf>
    <xf numFmtId="0" fontId="0" fillId="51" borderId="14" xfId="0" applyFont="1" applyFill="1" applyBorder="1" applyAlignment="1">
      <alignment/>
    </xf>
    <xf numFmtId="0" fontId="2" fillId="51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51" borderId="13" xfId="0" applyFont="1" applyFill="1" applyBorder="1" applyAlignment="1">
      <alignment/>
    </xf>
    <xf numFmtId="1" fontId="0" fillId="0" borderId="6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33" borderId="63" xfId="0" applyFont="1" applyFill="1" applyBorder="1" applyAlignment="1">
      <alignment/>
    </xf>
    <xf numFmtId="0" fontId="72" fillId="0" borderId="10" xfId="0" applyFont="1" applyFill="1" applyBorder="1" applyAlignment="1">
      <alignment horizontal="right"/>
    </xf>
    <xf numFmtId="0" fontId="43" fillId="0" borderId="17" xfId="0" applyFont="1" applyFill="1" applyBorder="1" applyAlignment="1">
      <alignment horizontal="center"/>
    </xf>
    <xf numFmtId="0" fontId="105" fillId="46" borderId="65" xfId="0" applyFont="1" applyFill="1" applyBorder="1" applyAlignment="1">
      <alignment/>
    </xf>
    <xf numFmtId="0" fontId="0" fillId="0" borderId="6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0" fillId="46" borderId="6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0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02" fillId="33" borderId="21" xfId="0" applyFont="1" applyFill="1" applyBorder="1" applyAlignment="1">
      <alignment/>
    </xf>
    <xf numFmtId="0" fontId="105" fillId="33" borderId="21" xfId="0" applyFont="1" applyFill="1" applyBorder="1" applyAlignment="1">
      <alignment horizontal="center"/>
    </xf>
    <xf numFmtId="0" fontId="102" fillId="46" borderId="7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02" fillId="46" borderId="0" xfId="0" applyFont="1" applyFill="1" applyAlignment="1">
      <alignment/>
    </xf>
    <xf numFmtId="0" fontId="0" fillId="0" borderId="0" xfId="0" applyFont="1" applyAlignment="1">
      <alignment/>
    </xf>
    <xf numFmtId="0" fontId="41" fillId="0" borderId="22" xfId="0" applyFont="1" applyFill="1" applyBorder="1" applyAlignment="1">
      <alignment/>
    </xf>
    <xf numFmtId="0" fontId="41" fillId="0" borderId="56" xfId="0" applyFont="1" applyFill="1" applyBorder="1" applyAlignment="1">
      <alignment/>
    </xf>
    <xf numFmtId="0" fontId="0" fillId="33" borderId="50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63" xfId="0" applyFill="1" applyBorder="1" applyAlignment="1">
      <alignment horizontal="center"/>
    </xf>
    <xf numFmtId="0" fontId="0" fillId="33" borderId="72" xfId="0" applyFill="1" applyBorder="1" applyAlignment="1">
      <alignment/>
    </xf>
    <xf numFmtId="0" fontId="0" fillId="33" borderId="66" xfId="0" applyFill="1" applyBorder="1" applyAlignment="1">
      <alignment horizontal="center"/>
    </xf>
    <xf numFmtId="0" fontId="83" fillId="53" borderId="22" xfId="0" applyFont="1" applyFill="1" applyBorder="1" applyAlignment="1">
      <alignment horizontal="center"/>
    </xf>
    <xf numFmtId="0" fontId="83" fillId="53" borderId="72" xfId="0" applyFont="1" applyFill="1" applyBorder="1" applyAlignment="1">
      <alignment horizontal="center"/>
    </xf>
    <xf numFmtId="0" fontId="0" fillId="46" borderId="63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2" fontId="41" fillId="0" borderId="56" xfId="0" applyNumberFormat="1" applyFont="1" applyFill="1" applyBorder="1" applyAlignment="1">
      <alignment horizontal="center"/>
    </xf>
    <xf numFmtId="0" fontId="83" fillId="53" borderId="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47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6" xfId="0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46" borderId="29" xfId="0" applyFill="1" applyBorder="1" applyAlignment="1">
      <alignment/>
    </xf>
    <xf numFmtId="0" fontId="12" fillId="53" borderId="22" xfId="0" applyFont="1" applyFill="1" applyBorder="1" applyAlignment="1">
      <alignment horizontal="center"/>
    </xf>
    <xf numFmtId="0" fontId="12" fillId="53" borderId="56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107" fillId="53" borderId="0" xfId="0" applyNumberFormat="1" applyFont="1" applyFill="1" applyAlignment="1">
      <alignment/>
    </xf>
    <xf numFmtId="0" fontId="0" fillId="52" borderId="33" xfId="0" applyFont="1" applyFill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65" xfId="0" applyFill="1" applyBorder="1" applyAlignment="1">
      <alignment/>
    </xf>
    <xf numFmtId="0" fontId="83" fillId="53" borderId="37" xfId="0" applyFont="1" applyFill="1" applyBorder="1" applyAlignment="1">
      <alignment horizontal="center"/>
    </xf>
    <xf numFmtId="0" fontId="13" fillId="53" borderId="22" xfId="0" applyFont="1" applyFill="1" applyBorder="1" applyAlignment="1">
      <alignment horizontal="center"/>
    </xf>
    <xf numFmtId="0" fontId="83" fillId="53" borderId="38" xfId="0" applyFont="1" applyFill="1" applyBorder="1" applyAlignment="1">
      <alignment horizontal="center"/>
    </xf>
    <xf numFmtId="0" fontId="108" fillId="54" borderId="10" xfId="0" applyFont="1" applyFill="1" applyBorder="1" applyAlignment="1">
      <alignment horizontal="center"/>
    </xf>
    <xf numFmtId="0" fontId="109" fillId="54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64" fontId="83" fillId="53" borderId="65" xfId="0" applyNumberFormat="1" applyFont="1" applyFill="1" applyBorder="1" applyAlignment="1">
      <alignment horizontal="center"/>
    </xf>
    <xf numFmtId="0" fontId="109" fillId="54" borderId="17" xfId="0" applyFont="1" applyFill="1" applyBorder="1" applyAlignment="1">
      <alignment horizontal="center"/>
    </xf>
    <xf numFmtId="164" fontId="103" fillId="53" borderId="65" xfId="0" applyNumberFormat="1" applyFont="1" applyFill="1" applyBorder="1" applyAlignment="1">
      <alignment horizontal="center"/>
    </xf>
    <xf numFmtId="164" fontId="83" fillId="53" borderId="68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71" xfId="0" applyFill="1" applyBorder="1" applyAlignment="1">
      <alignment/>
    </xf>
    <xf numFmtId="164" fontId="37" fillId="53" borderId="0" xfId="0" applyNumberFormat="1" applyFont="1" applyFill="1" applyBorder="1" applyAlignment="1">
      <alignment horizontal="center"/>
    </xf>
    <xf numFmtId="165" fontId="47" fillId="55" borderId="0" xfId="0" applyNumberFormat="1" applyFont="1" applyFill="1" applyBorder="1" applyAlignment="1">
      <alignment horizontal="center" vertical="center" wrapText="1"/>
    </xf>
    <xf numFmtId="164" fontId="110" fillId="54" borderId="56" xfId="0" applyNumberFormat="1" applyFont="1" applyFill="1" applyBorder="1" applyAlignment="1">
      <alignment horizont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57" xfId="0" applyFont="1" applyFill="1" applyBorder="1" applyAlignment="1">
      <alignment horizontal="center" vertical="center" wrapText="1"/>
    </xf>
    <xf numFmtId="0" fontId="31" fillId="6" borderId="56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7" fillId="56" borderId="0" xfId="0" applyFont="1" applyFill="1" applyAlignment="1">
      <alignment horizontal="center" vertical="center" wrapText="1"/>
    </xf>
    <xf numFmtId="0" fontId="107" fillId="51" borderId="0" xfId="0" applyFont="1" applyFill="1" applyAlignment="1">
      <alignment horizontal="center" vertical="center" wrapText="1"/>
    </xf>
    <xf numFmtId="0" fontId="107" fillId="47" borderId="0" xfId="0" applyFont="1" applyFill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1" fontId="45" fillId="0" borderId="64" xfId="0" applyNumberFormat="1" applyFont="1" applyBorder="1" applyAlignment="1">
      <alignment horizontal="center" vertical="center" wrapText="1"/>
    </xf>
    <xf numFmtId="1" fontId="45" fillId="0" borderId="73" xfId="0" applyNumberFormat="1" applyFont="1" applyBorder="1" applyAlignment="1">
      <alignment horizontal="center" vertical="center" wrapText="1"/>
    </xf>
    <xf numFmtId="1" fontId="44" fillId="0" borderId="49" xfId="0" applyNumberFormat="1" applyFont="1" applyBorder="1" applyAlignment="1">
      <alignment horizontal="center" vertical="center"/>
    </xf>
    <xf numFmtId="1" fontId="44" fillId="0" borderId="40" xfId="0" applyNumberFormat="1" applyFont="1" applyBorder="1" applyAlignment="1">
      <alignment horizontal="center" vertical="center"/>
    </xf>
    <xf numFmtId="1" fontId="44" fillId="0" borderId="63" xfId="0" applyNumberFormat="1" applyFont="1" applyBorder="1" applyAlignment="1">
      <alignment horizontal="center" vertical="center"/>
    </xf>
    <xf numFmtId="1" fontId="44" fillId="0" borderId="65" xfId="0" applyNumberFormat="1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1" fontId="45" fillId="0" borderId="74" xfId="0" applyNumberFormat="1" applyFont="1" applyBorder="1" applyAlignment="1">
      <alignment horizontal="center" vertical="center" wrapText="1"/>
    </xf>
    <xf numFmtId="1" fontId="45" fillId="0" borderId="75" xfId="0" applyNumberFormat="1" applyFont="1" applyBorder="1" applyAlignment="1">
      <alignment horizontal="center" vertical="center" wrapText="1"/>
    </xf>
    <xf numFmtId="1" fontId="45" fillId="0" borderId="76" xfId="0" applyNumberFormat="1" applyFont="1" applyBorder="1" applyAlignment="1">
      <alignment horizontal="center" vertical="center" wrapText="1"/>
    </xf>
    <xf numFmtId="1" fontId="45" fillId="0" borderId="77" xfId="0" applyNumberFormat="1" applyFont="1" applyBorder="1" applyAlignment="1">
      <alignment horizontal="center" vertical="center" wrapText="1"/>
    </xf>
    <xf numFmtId="0" fontId="12" fillId="53" borderId="22" xfId="0" applyFont="1" applyFill="1" applyBorder="1" applyAlignment="1">
      <alignment horizontal="center"/>
    </xf>
    <xf numFmtId="0" fontId="12" fillId="53" borderId="56" xfId="0" applyFont="1" applyFill="1" applyBorder="1" applyAlignment="1">
      <alignment horizontal="center"/>
    </xf>
    <xf numFmtId="0" fontId="40" fillId="46" borderId="13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1" fillId="46" borderId="14" xfId="0" applyFont="1" applyFill="1" applyBorder="1" applyAlignment="1">
      <alignment horizontal="center"/>
    </xf>
    <xf numFmtId="0" fontId="0" fillId="52" borderId="53" xfId="0" applyFont="1" applyFill="1" applyBorder="1" applyAlignment="1">
      <alignment horizontal="center" wrapText="1"/>
    </xf>
    <xf numFmtId="0" fontId="0" fillId="52" borderId="55" xfId="0" applyFill="1" applyBorder="1" applyAlignment="1">
      <alignment horizontal="center" wrapText="1"/>
    </xf>
    <xf numFmtId="0" fontId="0" fillId="52" borderId="41" xfId="0" applyFill="1" applyBorder="1" applyAlignment="1">
      <alignment horizontal="center" wrapText="1"/>
    </xf>
    <xf numFmtId="0" fontId="0" fillId="46" borderId="53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2" fillId="52" borderId="79" xfId="0" applyFont="1" applyFill="1" applyBorder="1" applyAlignment="1">
      <alignment horizontal="center" wrapText="1"/>
    </xf>
    <xf numFmtId="0" fontId="111" fillId="52" borderId="60" xfId="0" applyFont="1" applyFill="1" applyBorder="1" applyAlignment="1">
      <alignment horizontal="center" wrapText="1"/>
    </xf>
    <xf numFmtId="0" fontId="111" fillId="52" borderId="43" xfId="0" applyFont="1" applyFill="1" applyBorder="1" applyAlignment="1">
      <alignment horizontal="center" wrapText="1"/>
    </xf>
    <xf numFmtId="0" fontId="0" fillId="46" borderId="79" xfId="0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40" fillId="51" borderId="0" xfId="0" applyFont="1" applyFill="1" applyBorder="1" applyAlignment="1">
      <alignment horizontal="center"/>
    </xf>
    <xf numFmtId="0" fontId="1" fillId="51" borderId="0" xfId="0" applyFont="1" applyFill="1" applyAlignment="1">
      <alignment horizontal="center"/>
    </xf>
    <xf numFmtId="0" fontId="3" fillId="46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48" borderId="66" xfId="0" applyFont="1" applyFill="1" applyBorder="1" applyAlignment="1">
      <alignment horizontal="center" vertical="center" wrapText="1"/>
    </xf>
    <xf numFmtId="0" fontId="0" fillId="48" borderId="16" xfId="0" applyFill="1" applyBorder="1" applyAlignment="1">
      <alignment horizontal="center" vertical="center" wrapText="1"/>
    </xf>
    <xf numFmtId="0" fontId="0" fillId="48" borderId="81" xfId="0" applyFont="1" applyFill="1" applyBorder="1" applyAlignment="1">
      <alignment horizontal="right"/>
    </xf>
    <xf numFmtId="0" fontId="0" fillId="48" borderId="82" xfId="0" applyFont="1" applyFill="1" applyBorder="1" applyAlignment="1">
      <alignment horizontal="right"/>
    </xf>
    <xf numFmtId="0" fontId="0" fillId="48" borderId="45" xfId="0" applyFont="1" applyFill="1" applyBorder="1" applyAlignment="1">
      <alignment horizontal="right"/>
    </xf>
    <xf numFmtId="0" fontId="10" fillId="48" borderId="49" xfId="0" applyFont="1" applyFill="1" applyBorder="1" applyAlignment="1">
      <alignment horizontal="center" vertical="center" wrapText="1"/>
    </xf>
    <xf numFmtId="0" fontId="10" fillId="48" borderId="47" xfId="0" applyFont="1" applyFill="1" applyBorder="1" applyAlignment="1">
      <alignment horizontal="center" vertical="center" wrapText="1"/>
    </xf>
    <xf numFmtId="0" fontId="9" fillId="48" borderId="50" xfId="0" applyFont="1" applyFill="1" applyBorder="1" applyAlignment="1">
      <alignment horizontal="center" vertical="center" wrapText="1"/>
    </xf>
    <xf numFmtId="0" fontId="9" fillId="48" borderId="55" xfId="0" applyFont="1" applyFill="1" applyBorder="1" applyAlignment="1">
      <alignment horizontal="center" vertical="center" wrapText="1"/>
    </xf>
    <xf numFmtId="0" fontId="9" fillId="48" borderId="41" xfId="0" applyFont="1" applyFill="1" applyBorder="1" applyAlignment="1">
      <alignment horizontal="center" vertical="center" wrapText="1"/>
    </xf>
    <xf numFmtId="0" fontId="9" fillId="48" borderId="49" xfId="0" applyFont="1" applyFill="1" applyBorder="1" applyAlignment="1">
      <alignment horizontal="center" vertical="center" wrapText="1"/>
    </xf>
    <xf numFmtId="0" fontId="9" fillId="48" borderId="39" xfId="0" applyFont="1" applyFill="1" applyBorder="1" applyAlignment="1">
      <alignment horizontal="center" vertical="center" wrapText="1"/>
    </xf>
    <xf numFmtId="0" fontId="9" fillId="48" borderId="40" xfId="0" applyFont="1" applyFill="1" applyBorder="1" applyAlignment="1">
      <alignment horizontal="center" vertical="center" wrapText="1"/>
    </xf>
    <xf numFmtId="0" fontId="0" fillId="48" borderId="47" xfId="0" applyFont="1" applyFill="1" applyBorder="1" applyAlignment="1">
      <alignment horizontal="right"/>
    </xf>
    <xf numFmtId="0" fontId="0" fillId="48" borderId="29" xfId="0" applyFont="1" applyFill="1" applyBorder="1" applyAlignment="1">
      <alignment horizontal="right"/>
    </xf>
    <xf numFmtId="0" fontId="16" fillId="39" borderId="5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33" borderId="81" xfId="0" applyFont="1" applyFill="1" applyBorder="1" applyAlignment="1">
      <alignment horizontal="right"/>
    </xf>
    <xf numFmtId="0" fontId="18" fillId="33" borderId="82" xfId="0" applyFont="1" applyFill="1" applyBorder="1" applyAlignment="1">
      <alignment horizontal="right"/>
    </xf>
    <xf numFmtId="0" fontId="18" fillId="33" borderId="45" xfId="0" applyFont="1" applyFill="1" applyBorder="1" applyAlignment="1">
      <alignment horizontal="right"/>
    </xf>
    <xf numFmtId="0" fontId="13" fillId="39" borderId="49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0" fontId="16" fillId="39" borderId="41" xfId="0" applyFont="1" applyFill="1" applyBorder="1" applyAlignment="1">
      <alignment horizontal="center" vertical="center" wrapText="1"/>
    </xf>
    <xf numFmtId="0" fontId="101" fillId="0" borderId="49" xfId="0" applyFont="1" applyFill="1" applyBorder="1" applyAlignment="1">
      <alignment horizontal="center" vertical="center" wrapText="1"/>
    </xf>
    <xf numFmtId="0" fontId="101" fillId="0" borderId="47" xfId="0" applyFont="1" applyFill="1" applyBorder="1" applyAlignment="1">
      <alignment horizontal="center" vertical="center" wrapText="1"/>
    </xf>
    <xf numFmtId="0" fontId="99" fillId="0" borderId="49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right"/>
    </xf>
    <xf numFmtId="0" fontId="99" fillId="0" borderId="45" xfId="0" applyFont="1" applyFill="1" applyBorder="1" applyAlignment="1">
      <alignment horizontal="right"/>
    </xf>
    <xf numFmtId="0" fontId="99" fillId="0" borderId="81" xfId="0" applyFont="1" applyFill="1" applyBorder="1" applyAlignment="1">
      <alignment horizontal="center" vertical="center" wrapText="1"/>
    </xf>
    <xf numFmtId="0" fontId="99" fillId="0" borderId="45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right"/>
    </xf>
    <xf numFmtId="0" fontId="100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12" fillId="37" borderId="5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right"/>
    </xf>
    <xf numFmtId="0" fontId="7" fillId="0" borderId="82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13" fillId="37" borderId="49" xfId="0" applyFont="1" applyFill="1" applyBorder="1" applyAlignment="1">
      <alignment horizontal="center" vertical="center" wrapText="1"/>
    </xf>
    <xf numFmtId="0" fontId="13" fillId="37" borderId="47" xfId="0" applyFont="1" applyFill="1" applyBorder="1" applyAlignment="1">
      <alignment horizontal="center" vertical="center" wrapText="1"/>
    </xf>
    <xf numFmtId="0" fontId="12" fillId="37" borderId="55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12" fillId="40" borderId="50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right"/>
    </xf>
    <xf numFmtId="0" fontId="21" fillId="0" borderId="82" xfId="0" applyFont="1" applyFill="1" applyBorder="1" applyAlignment="1">
      <alignment horizontal="right"/>
    </xf>
    <xf numFmtId="0" fontId="21" fillId="0" borderId="45" xfId="0" applyFont="1" applyFill="1" applyBorder="1" applyAlignment="1">
      <alignment horizontal="right"/>
    </xf>
    <xf numFmtId="0" fontId="13" fillId="40" borderId="49" xfId="0" applyFont="1" applyFill="1" applyBorder="1" applyAlignment="1">
      <alignment horizontal="center" vertical="center" wrapText="1"/>
    </xf>
    <xf numFmtId="0" fontId="13" fillId="40" borderId="47" xfId="0" applyFont="1" applyFill="1" applyBorder="1" applyAlignment="1">
      <alignment horizontal="center" vertical="center" wrapText="1"/>
    </xf>
    <xf numFmtId="0" fontId="12" fillId="40" borderId="55" xfId="0" applyFont="1" applyFill="1" applyBorder="1" applyAlignment="1">
      <alignment horizontal="center" vertical="center" wrapText="1"/>
    </xf>
    <xf numFmtId="0" fontId="99" fillId="44" borderId="50" xfId="0" applyFont="1" applyFill="1" applyBorder="1" applyAlignment="1">
      <alignment horizontal="center" vertical="center" wrapText="1"/>
    </xf>
    <xf numFmtId="0" fontId="99" fillId="44" borderId="41" xfId="0" applyFont="1" applyFill="1" applyBorder="1" applyAlignment="1">
      <alignment horizontal="center" vertical="center" wrapText="1"/>
    </xf>
    <xf numFmtId="0" fontId="99" fillId="44" borderId="81" xfId="0" applyFont="1" applyFill="1" applyBorder="1" applyAlignment="1">
      <alignment horizontal="right"/>
    </xf>
    <xf numFmtId="0" fontId="99" fillId="44" borderId="82" xfId="0" applyFont="1" applyFill="1" applyBorder="1" applyAlignment="1">
      <alignment horizontal="right"/>
    </xf>
    <xf numFmtId="0" fontId="99" fillId="44" borderId="45" xfId="0" applyFont="1" applyFill="1" applyBorder="1" applyAlignment="1">
      <alignment horizontal="right"/>
    </xf>
    <xf numFmtId="0" fontId="101" fillId="44" borderId="49" xfId="0" applyFont="1" applyFill="1" applyBorder="1" applyAlignment="1">
      <alignment horizontal="center" vertical="center" wrapText="1"/>
    </xf>
    <xf numFmtId="0" fontId="101" fillId="44" borderId="47" xfId="0" applyFont="1" applyFill="1" applyBorder="1" applyAlignment="1">
      <alignment horizontal="center" vertical="center" wrapText="1"/>
    </xf>
    <xf numFmtId="0" fontId="99" fillId="44" borderId="55" xfId="0" applyFont="1" applyFill="1" applyBorder="1" applyAlignment="1">
      <alignment horizontal="center" vertical="center" wrapText="1"/>
    </xf>
    <xf numFmtId="0" fontId="12" fillId="41" borderId="50" xfId="0" applyFont="1" applyFill="1" applyBorder="1" applyAlignment="1">
      <alignment horizontal="center" vertical="center" wrapText="1"/>
    </xf>
    <xf numFmtId="0" fontId="15" fillId="38" borderId="81" xfId="0" applyFont="1" applyFill="1" applyBorder="1" applyAlignment="1">
      <alignment horizontal="right"/>
    </xf>
    <xf numFmtId="0" fontId="15" fillId="38" borderId="82" xfId="0" applyFont="1" applyFill="1" applyBorder="1" applyAlignment="1">
      <alignment horizontal="right"/>
    </xf>
    <xf numFmtId="0" fontId="15" fillId="38" borderId="45" xfId="0" applyFont="1" applyFill="1" applyBorder="1" applyAlignment="1">
      <alignment horizontal="right"/>
    </xf>
    <xf numFmtId="0" fontId="13" fillId="41" borderId="49" xfId="0" applyFont="1" applyFill="1" applyBorder="1" applyAlignment="1">
      <alignment horizontal="center" vertical="center" wrapText="1"/>
    </xf>
    <xf numFmtId="0" fontId="13" fillId="41" borderId="47" xfId="0" applyFont="1" applyFill="1" applyBorder="1" applyAlignment="1">
      <alignment horizontal="center" vertical="center" wrapText="1"/>
    </xf>
    <xf numFmtId="0" fontId="12" fillId="41" borderId="55" xfId="0" applyFont="1" applyFill="1" applyBorder="1" applyAlignment="1">
      <alignment horizontal="center" vertical="center" wrapText="1"/>
    </xf>
    <xf numFmtId="0" fontId="12" fillId="41" borderId="41" xfId="0" applyFont="1" applyFill="1" applyBorder="1" applyAlignment="1">
      <alignment horizontal="center" vertical="center" wrapText="1"/>
    </xf>
    <xf numFmtId="0" fontId="99" fillId="50" borderId="55" xfId="0" applyFont="1" applyFill="1" applyBorder="1" applyAlignment="1">
      <alignment horizontal="center" vertical="center" wrapText="1"/>
    </xf>
    <xf numFmtId="0" fontId="99" fillId="50" borderId="41" xfId="0" applyFont="1" applyFill="1" applyBorder="1" applyAlignment="1">
      <alignment horizontal="center" vertical="center" wrapText="1"/>
    </xf>
    <xf numFmtId="0" fontId="99" fillId="4" borderId="81" xfId="0" applyFont="1" applyFill="1" applyBorder="1" applyAlignment="1">
      <alignment horizontal="right"/>
    </xf>
    <xf numFmtId="0" fontId="99" fillId="4" borderId="82" xfId="0" applyFont="1" applyFill="1" applyBorder="1" applyAlignment="1">
      <alignment horizontal="right"/>
    </xf>
    <xf numFmtId="0" fontId="99" fillId="4" borderId="45" xfId="0" applyFont="1" applyFill="1" applyBorder="1" applyAlignment="1">
      <alignment horizontal="right"/>
    </xf>
    <xf numFmtId="0" fontId="101" fillId="50" borderId="49" xfId="0" applyFont="1" applyFill="1" applyBorder="1" applyAlignment="1">
      <alignment horizontal="center" vertical="center" wrapText="1"/>
    </xf>
    <xf numFmtId="0" fontId="101" fillId="50" borderId="47" xfId="0" applyFont="1" applyFill="1" applyBorder="1" applyAlignment="1">
      <alignment horizontal="center" vertical="center" wrapText="1"/>
    </xf>
    <xf numFmtId="0" fontId="99" fillId="50" borderId="50" xfId="0" applyFont="1" applyFill="1" applyBorder="1" applyAlignment="1">
      <alignment horizontal="center" vertical="center" wrapText="1"/>
    </xf>
    <xf numFmtId="0" fontId="26" fillId="42" borderId="50" xfId="0" applyFont="1" applyFill="1" applyBorder="1" applyAlignment="1">
      <alignment horizontal="center" vertical="center" wrapText="1"/>
    </xf>
    <xf numFmtId="0" fontId="28" fillId="34" borderId="81" xfId="0" applyFont="1" applyFill="1" applyBorder="1" applyAlignment="1">
      <alignment horizontal="right"/>
    </xf>
    <xf numFmtId="0" fontId="28" fillId="34" borderId="82" xfId="0" applyFont="1" applyFill="1" applyBorder="1" applyAlignment="1">
      <alignment horizontal="right"/>
    </xf>
    <xf numFmtId="0" fontId="28" fillId="4" borderId="81" xfId="0" applyFont="1" applyFill="1" applyBorder="1" applyAlignment="1">
      <alignment horizontal="right"/>
    </xf>
    <xf numFmtId="0" fontId="28" fillId="4" borderId="45" xfId="0" applyFont="1" applyFill="1" applyBorder="1" applyAlignment="1">
      <alignment horizontal="right"/>
    </xf>
    <xf numFmtId="0" fontId="30" fillId="42" borderId="49" xfId="0" applyFont="1" applyFill="1" applyBorder="1" applyAlignment="1">
      <alignment horizontal="center" vertical="center" wrapText="1"/>
    </xf>
    <xf numFmtId="0" fontId="30" fillId="42" borderId="47" xfId="0" applyFont="1" applyFill="1" applyBorder="1" applyAlignment="1">
      <alignment horizontal="center" vertical="center" wrapText="1"/>
    </xf>
    <xf numFmtId="0" fontId="26" fillId="42" borderId="55" xfId="0" applyFont="1" applyFill="1" applyBorder="1" applyAlignment="1">
      <alignment horizontal="center" vertical="center" wrapText="1"/>
    </xf>
    <xf numFmtId="0" fontId="26" fillId="42" borderId="41" xfId="0" applyFont="1" applyFill="1" applyBorder="1" applyAlignment="1">
      <alignment horizontal="center" vertical="center" wrapText="1"/>
    </xf>
    <xf numFmtId="0" fontId="13" fillId="56" borderId="10" xfId="0" applyFont="1" applyFill="1" applyBorder="1" applyAlignment="1">
      <alignment/>
    </xf>
    <xf numFmtId="0" fontId="13" fillId="56" borderId="10" xfId="0" applyFont="1" applyFill="1" applyBorder="1" applyAlignment="1">
      <alignment horizontal="center"/>
    </xf>
    <xf numFmtId="2" fontId="36" fillId="56" borderId="10" xfId="0" applyNumberFormat="1" applyFont="1" applyFill="1" applyBorder="1" applyAlignment="1">
      <alignment/>
    </xf>
    <xf numFmtId="2" fontId="36" fillId="20" borderId="22" xfId="0" applyNumberFormat="1" applyFont="1" applyFill="1" applyBorder="1" applyAlignment="1">
      <alignment/>
    </xf>
    <xf numFmtId="0" fontId="7" fillId="6" borderId="17" xfId="0" applyFont="1" applyFill="1" applyBorder="1" applyAlignment="1">
      <alignment horizontal="center" vertical="center" wrapText="1"/>
    </xf>
    <xf numFmtId="2" fontId="7" fillId="6" borderId="17" xfId="0" applyNumberFormat="1" applyFont="1" applyFill="1" applyBorder="1" applyAlignment="1">
      <alignment horizontal="center" vertical="center" wrapText="1"/>
    </xf>
    <xf numFmtId="0" fontId="113" fillId="53" borderId="81" xfId="0" applyFont="1" applyFill="1" applyBorder="1" applyAlignment="1">
      <alignment horizontal="center"/>
    </xf>
    <xf numFmtId="0" fontId="78" fillId="53" borderId="26" xfId="0" applyFont="1" applyFill="1" applyBorder="1" applyAlignment="1">
      <alignment/>
    </xf>
    <xf numFmtId="0" fontId="78" fillId="53" borderId="26" xfId="0" applyFont="1" applyFill="1" applyBorder="1" applyAlignment="1">
      <alignment horizontal="center"/>
    </xf>
    <xf numFmtId="2" fontId="78" fillId="53" borderId="26" xfId="0" applyNumberFormat="1" applyFont="1" applyFill="1" applyBorder="1" applyAlignment="1">
      <alignment/>
    </xf>
    <xf numFmtId="0" fontId="13" fillId="56" borderId="19" xfId="0" applyFont="1" applyFill="1" applyBorder="1" applyAlignment="1">
      <alignment/>
    </xf>
    <xf numFmtId="0" fontId="13" fillId="56" borderId="19" xfId="0" applyFont="1" applyFill="1" applyBorder="1" applyAlignment="1">
      <alignment horizontal="center"/>
    </xf>
    <xf numFmtId="2" fontId="36" fillId="56" borderId="19" xfId="0" applyNumberFormat="1" applyFont="1" applyFill="1" applyBorder="1" applyAlignment="1">
      <alignment/>
    </xf>
    <xf numFmtId="0" fontId="13" fillId="51" borderId="10" xfId="0" applyFont="1" applyFill="1" applyBorder="1" applyAlignment="1">
      <alignment/>
    </xf>
    <xf numFmtId="0" fontId="13" fillId="51" borderId="10" xfId="0" applyFont="1" applyFill="1" applyBorder="1" applyAlignment="1">
      <alignment horizontal="center"/>
    </xf>
    <xf numFmtId="2" fontId="36" fillId="51" borderId="10" xfId="0" applyNumberFormat="1" applyFont="1" applyFill="1" applyBorder="1" applyAlignment="1">
      <alignment/>
    </xf>
    <xf numFmtId="0" fontId="13" fillId="47" borderId="10" xfId="0" applyFont="1" applyFill="1" applyBorder="1" applyAlignment="1">
      <alignment/>
    </xf>
    <xf numFmtId="0" fontId="13" fillId="47" borderId="10" xfId="0" applyFont="1" applyFill="1" applyBorder="1" applyAlignment="1">
      <alignment horizontal="center"/>
    </xf>
    <xf numFmtId="2" fontId="36" fillId="47" borderId="10" xfId="0" applyNumberFormat="1" applyFont="1" applyFill="1" applyBorder="1" applyAlignment="1">
      <alignment/>
    </xf>
    <xf numFmtId="2" fontId="113" fillId="53" borderId="40" xfId="0" applyNumberFormat="1" applyFont="1" applyFill="1" applyBorder="1" applyAlignment="1">
      <alignment/>
    </xf>
    <xf numFmtId="2" fontId="107" fillId="56" borderId="10" xfId="0" applyNumberFormat="1" applyFont="1" applyFill="1" applyBorder="1" applyAlignment="1">
      <alignment/>
    </xf>
    <xf numFmtId="2" fontId="107" fillId="51" borderId="10" xfId="0" applyNumberFormat="1" applyFont="1" applyFill="1" applyBorder="1" applyAlignment="1">
      <alignment/>
    </xf>
    <xf numFmtId="2" fontId="107" fillId="47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75" zoomScaleNormal="75" workbookViewId="0" topLeftCell="A1">
      <selection activeCell="B15" sqref="B15"/>
    </sheetView>
  </sheetViews>
  <sheetFormatPr defaultColWidth="9.140625" defaultRowHeight="12.75"/>
  <cols>
    <col min="2" max="2" width="45.7109375" style="0" customWidth="1"/>
    <col min="3" max="3" width="9.140625" style="200" customWidth="1"/>
    <col min="4" max="4" width="10.421875" style="200" customWidth="1"/>
    <col min="5" max="5" width="9.140625" style="200" customWidth="1"/>
    <col min="6" max="6" width="12.57421875" style="205" customWidth="1"/>
    <col min="7" max="7" width="9.140625" style="205" customWidth="1"/>
    <col min="8" max="8" width="14.140625" style="205" customWidth="1"/>
    <col min="9" max="9" width="12.8515625" style="205" customWidth="1"/>
    <col min="10" max="10" width="12.7109375" style="330" customWidth="1"/>
    <col min="11" max="12" width="12.7109375" style="0" customWidth="1"/>
  </cols>
  <sheetData>
    <row r="1" spans="1:13" ht="16.5">
      <c r="A1" s="203"/>
      <c r="B1" s="208"/>
      <c r="C1" s="209"/>
      <c r="D1" s="209"/>
      <c r="E1" s="209"/>
      <c r="F1" s="210"/>
      <c r="G1" s="210"/>
      <c r="H1" s="210"/>
      <c r="I1" s="210"/>
      <c r="J1" s="369"/>
      <c r="K1" s="203"/>
      <c r="L1" s="203"/>
      <c r="M1" s="203"/>
    </row>
    <row r="2" spans="1:13" ht="40.5">
      <c r="A2" s="203"/>
      <c r="B2" s="371" t="s">
        <v>22</v>
      </c>
      <c r="C2" s="372" t="s">
        <v>111</v>
      </c>
      <c r="D2" s="372" t="s">
        <v>112</v>
      </c>
      <c r="E2" s="372" t="s">
        <v>126</v>
      </c>
      <c r="F2" s="373" t="s">
        <v>113</v>
      </c>
      <c r="G2" s="658" t="s">
        <v>147</v>
      </c>
      <c r="H2" s="658" t="s">
        <v>148</v>
      </c>
      <c r="I2" s="796" t="s">
        <v>149</v>
      </c>
      <c r="J2" s="374" t="s">
        <v>122</v>
      </c>
      <c r="K2" s="374" t="s">
        <v>123</v>
      </c>
      <c r="L2" s="374" t="s">
        <v>124</v>
      </c>
      <c r="M2" s="203"/>
    </row>
    <row r="3" spans="1:13" ht="21.75" customHeight="1">
      <c r="A3" s="203"/>
      <c r="B3" s="362" t="str">
        <f>Oostburg!B2</f>
        <v>OOSTBURG DUTCHMEN</v>
      </c>
      <c r="C3" s="363">
        <f>Oostburg!C34</f>
        <v>8</v>
      </c>
      <c r="D3" s="363">
        <f>Oostburg!D34</f>
        <v>0</v>
      </c>
      <c r="E3" s="363">
        <f>Oostburg!E34</f>
        <v>0</v>
      </c>
      <c r="F3" s="364">
        <f aca="true" t="shared" si="0" ref="F3:F11">(C3+E3*0.5)/(C3+D3+E3)</f>
        <v>1</v>
      </c>
      <c r="G3" s="368">
        <f aca="true" t="shared" si="1" ref="G3:G11">C3+(0.5*E3)</f>
        <v>8</v>
      </c>
      <c r="H3" s="368">
        <f>VLOOKUP(B3,'CLC TOURNAMENT TEAM STANDINGS'!$D$6:'CLC TOURNAMENT TEAM STANDINGS'!$Z$16,23,FALSE)</f>
        <v>16</v>
      </c>
      <c r="I3" s="795">
        <f aca="true" t="shared" si="2" ref="I3:I11">G3+H3</f>
        <v>24</v>
      </c>
      <c r="J3" s="365">
        <f>Oostburg!O28</f>
        <v>173.2691320754717</v>
      </c>
      <c r="K3" s="366">
        <f>Oostburg!O29</f>
        <v>189.5297610062893</v>
      </c>
      <c r="L3" s="367">
        <f aca="true" t="shared" si="3" ref="L3:L11">J3-K3</f>
        <v>-16.260628930817603</v>
      </c>
      <c r="M3" s="203"/>
    </row>
    <row r="4" spans="1:13" ht="21.75" customHeight="1">
      <c r="A4" s="203"/>
      <c r="B4" s="362" t="str">
        <f>SChristian!B2</f>
        <v>SHEBOYGAN CHRISTIAN EAGLES</v>
      </c>
      <c r="C4" s="363">
        <f>SChristian!C34</f>
        <v>5</v>
      </c>
      <c r="D4" s="363">
        <f>SChristian!D34</f>
        <v>3</v>
      </c>
      <c r="E4" s="363">
        <f>SChristian!E34</f>
        <v>0</v>
      </c>
      <c r="F4" s="364">
        <f t="shared" si="0"/>
        <v>0.625</v>
      </c>
      <c r="G4" s="368">
        <f t="shared" si="1"/>
        <v>5</v>
      </c>
      <c r="H4" s="368">
        <f>VLOOKUP(B4,'CLC TOURNAMENT TEAM STANDINGS'!$D$6:'CLC TOURNAMENT TEAM STANDINGS'!$Z$16,23,FALSE)</f>
        <v>14</v>
      </c>
      <c r="I4" s="795">
        <f t="shared" si="2"/>
        <v>19</v>
      </c>
      <c r="J4" s="365">
        <f>SChristian!O28</f>
        <v>181.98995951417004</v>
      </c>
      <c r="K4" s="366">
        <f>SChristian!O29</f>
        <v>185.83287449392714</v>
      </c>
      <c r="L4" s="367">
        <f t="shared" si="3"/>
        <v>-3.842914979757097</v>
      </c>
      <c r="M4" s="203"/>
    </row>
    <row r="5" spans="1:13" ht="21.75" customHeight="1">
      <c r="A5" s="203"/>
      <c r="B5" s="362" t="str">
        <f>Kohler!B2</f>
        <v>KOHLER BLUE BOMBERS</v>
      </c>
      <c r="C5" s="363">
        <f>Kohler!C34</f>
        <v>4</v>
      </c>
      <c r="D5" s="363">
        <f>Kohler!D34</f>
        <v>3</v>
      </c>
      <c r="E5" s="363">
        <f>Kohler!E34</f>
        <v>1</v>
      </c>
      <c r="F5" s="364">
        <f t="shared" si="0"/>
        <v>0.5625</v>
      </c>
      <c r="G5" s="368">
        <f t="shared" si="1"/>
        <v>4.5</v>
      </c>
      <c r="H5" s="368">
        <f>VLOOKUP(B5,'CLC TOURNAMENT TEAM STANDINGS'!$D$6:'CLC TOURNAMENT TEAM STANDINGS'!$Z$16,23,FALSE)</f>
        <v>10</v>
      </c>
      <c r="I5" s="795">
        <f t="shared" si="2"/>
        <v>14.5</v>
      </c>
      <c r="J5" s="365">
        <f>Kohler!O28</f>
        <v>181.33049710982658</v>
      </c>
      <c r="K5" s="366">
        <f>Kohler!O29</f>
        <v>181.8530404624277</v>
      </c>
      <c r="L5" s="367">
        <f t="shared" si="3"/>
        <v>-0.5225433526011329</v>
      </c>
      <c r="M5" s="203"/>
    </row>
    <row r="6" spans="1:13" ht="21.75" customHeight="1">
      <c r="A6" s="203"/>
      <c r="B6" s="362" t="str">
        <f>CGrove!B2</f>
        <v>CEDAR GROVE ROCKETS</v>
      </c>
      <c r="C6" s="363">
        <f>CGrove!C34</f>
        <v>2</v>
      </c>
      <c r="D6" s="363">
        <f>CGrove!D34</f>
        <v>5</v>
      </c>
      <c r="E6" s="363">
        <f>CGrove!E34</f>
        <v>1</v>
      </c>
      <c r="F6" s="364">
        <f t="shared" si="0"/>
        <v>0.3125</v>
      </c>
      <c r="G6" s="368">
        <f t="shared" si="1"/>
        <v>2.5</v>
      </c>
      <c r="H6" s="368">
        <f>VLOOKUP(B6,'CLC TOURNAMENT TEAM STANDINGS'!$D$6:'CLC TOURNAMENT TEAM STANDINGS'!$Z$16,23,FALSE)</f>
        <v>12</v>
      </c>
      <c r="I6" s="795">
        <f t="shared" si="2"/>
        <v>14.5</v>
      </c>
      <c r="J6" s="365">
        <f>CGrove!O28</f>
        <v>187.90249411764705</v>
      </c>
      <c r="K6" s="366">
        <f>CGrove!O29</f>
        <v>186.1621732620321</v>
      </c>
      <c r="L6" s="367">
        <f t="shared" si="3"/>
        <v>1.7403208556149536</v>
      </c>
      <c r="M6" s="203"/>
    </row>
    <row r="7" spans="1:13" ht="21.75" customHeight="1">
      <c r="A7" s="203"/>
      <c r="B7" s="362" t="str">
        <f>ELAKE!B2</f>
        <v>ELKHART LAKE RESORTERS</v>
      </c>
      <c r="C7" s="363">
        <f>ELAKE!C34</f>
        <v>4</v>
      </c>
      <c r="D7" s="363">
        <f>ELAKE!D34</f>
        <v>4</v>
      </c>
      <c r="E7" s="363">
        <f>ELAKE!E34</f>
        <v>0</v>
      </c>
      <c r="F7" s="364">
        <f t="shared" si="0"/>
        <v>0.5</v>
      </c>
      <c r="G7" s="368">
        <f t="shared" si="1"/>
        <v>4</v>
      </c>
      <c r="H7" s="368">
        <f>VLOOKUP(B7,'CLC TOURNAMENT TEAM STANDINGS'!$D$6:'CLC TOURNAMENT TEAM STANDINGS'!$Z$16,23,FALSE)</f>
        <v>8</v>
      </c>
      <c r="I7" s="795">
        <f t="shared" si="2"/>
        <v>12</v>
      </c>
      <c r="J7" s="365">
        <f>ELAKE!O28</f>
        <v>187.97056</v>
      </c>
      <c r="K7" s="366">
        <f>ELAKE!O29</f>
        <v>184.63271384615385</v>
      </c>
      <c r="L7" s="367">
        <f t="shared" si="3"/>
        <v>3.337846153846158</v>
      </c>
      <c r="M7" s="203"/>
    </row>
    <row r="8" spans="1:13" ht="21.75" customHeight="1">
      <c r="A8" s="203"/>
      <c r="B8" s="362" t="str">
        <f>SLutheran!B2</f>
        <v>SHEBOYGAN LUTHERAN CRUSADERS</v>
      </c>
      <c r="C8" s="363">
        <f>SLutheran!C34</f>
        <v>5</v>
      </c>
      <c r="D8" s="363">
        <f>SLutheran!D34</f>
        <v>3</v>
      </c>
      <c r="E8" s="363">
        <f>SLutheran!E34</f>
        <v>0</v>
      </c>
      <c r="F8" s="364">
        <f t="shared" si="0"/>
        <v>0.625</v>
      </c>
      <c r="G8" s="368">
        <f t="shared" si="1"/>
        <v>5</v>
      </c>
      <c r="H8" s="368">
        <f>VLOOKUP(B8,'CLC TOURNAMENT TEAM STANDINGS'!$D$6:'CLC TOURNAMENT TEAM STANDINGS'!$Z$16,23,FALSE)</f>
        <v>6</v>
      </c>
      <c r="I8" s="795">
        <f t="shared" si="2"/>
        <v>11</v>
      </c>
      <c r="J8" s="365">
        <f>SLutheran!O28</f>
        <v>181.76466869300913</v>
      </c>
      <c r="K8" s="366">
        <f>SLutheran!O29</f>
        <v>183.74302735562313</v>
      </c>
      <c r="L8" s="367">
        <f t="shared" si="3"/>
        <v>-1.9783586626139993</v>
      </c>
      <c r="M8" s="203"/>
    </row>
    <row r="9" spans="1:13" ht="21.75" customHeight="1">
      <c r="A9" s="203"/>
      <c r="B9" s="362" t="str">
        <f>HGrove!B2</f>
        <v>HOWARDS GROVE TIGERS</v>
      </c>
      <c r="C9" s="363">
        <f>HGrove!C34</f>
        <v>4</v>
      </c>
      <c r="D9" s="363">
        <f>HGrove!D34</f>
        <v>4</v>
      </c>
      <c r="E9" s="363">
        <f>HGrove!E34</f>
        <v>0</v>
      </c>
      <c r="F9" s="364">
        <f t="shared" si="0"/>
        <v>0.5</v>
      </c>
      <c r="G9" s="368">
        <f t="shared" si="1"/>
        <v>4</v>
      </c>
      <c r="H9" s="368">
        <f>VLOOKUP(B9,'CLC TOURNAMENT TEAM STANDINGS'!$D$6:'CLC TOURNAMENT TEAM STANDINGS'!$Z$16,23,FALSE)</f>
        <v>4</v>
      </c>
      <c r="I9" s="795">
        <f t="shared" si="2"/>
        <v>8</v>
      </c>
      <c r="J9" s="365">
        <f>HGrove!O28</f>
        <v>189.27471074380165</v>
      </c>
      <c r="K9" s="366">
        <f>HGrove!O29</f>
        <v>186.69719008264462</v>
      </c>
      <c r="L9" s="367">
        <f t="shared" si="3"/>
        <v>2.577520661157024</v>
      </c>
      <c r="M9" s="203"/>
    </row>
    <row r="10" spans="1:13" ht="21.75" customHeight="1">
      <c r="A10" s="203"/>
      <c r="B10" s="362" t="str">
        <f>RLake!B2</f>
        <v>RANDOM LAKE RAMS</v>
      </c>
      <c r="C10" s="363">
        <f>RLake!C34</f>
        <v>2</v>
      </c>
      <c r="D10" s="363">
        <f>RLake!D34</f>
        <v>5</v>
      </c>
      <c r="E10" s="363">
        <f>RLake!E34</f>
        <v>1</v>
      </c>
      <c r="F10" s="364">
        <f t="shared" si="0"/>
        <v>0.3125</v>
      </c>
      <c r="G10" s="368">
        <f t="shared" si="1"/>
        <v>2.5</v>
      </c>
      <c r="H10" s="368">
        <f>VLOOKUP(B10,'CLC TOURNAMENT TEAM STANDINGS'!$D$6:'CLC TOURNAMENT TEAM STANDINGS'!$Z$16,23,FALSE)</f>
        <v>0</v>
      </c>
      <c r="I10" s="795">
        <f t="shared" si="2"/>
        <v>2.5</v>
      </c>
      <c r="J10" s="365">
        <f>RLake!O28</f>
        <v>189.84730864197533</v>
      </c>
      <c r="K10" s="366">
        <f>RLake!O29</f>
        <v>182.92780246913583</v>
      </c>
      <c r="L10" s="367">
        <f t="shared" si="3"/>
        <v>6.919506172839505</v>
      </c>
      <c r="M10" s="203"/>
    </row>
    <row r="11" spans="1:13" ht="21.75" customHeight="1">
      <c r="A11" s="203"/>
      <c r="B11" s="362" t="str">
        <f>Ozaukee!B2</f>
        <v>OZAUKEE WARRIORS</v>
      </c>
      <c r="C11" s="363">
        <f>Ozaukee!C34</f>
        <v>0</v>
      </c>
      <c r="D11" s="363">
        <f>Ozaukee!D34</f>
        <v>7</v>
      </c>
      <c r="E11" s="363">
        <f>Ozaukee!E34</f>
        <v>1</v>
      </c>
      <c r="F11" s="364">
        <f t="shared" si="0"/>
        <v>0.0625</v>
      </c>
      <c r="G11" s="368">
        <f t="shared" si="1"/>
        <v>0.5</v>
      </c>
      <c r="H11" s="368">
        <f>VLOOKUP(B11,'CLC TOURNAMENT TEAM STANDINGS'!$D$6:'CLC TOURNAMENT TEAM STANDINGS'!$Z$16,23,FALSE)</f>
        <v>2</v>
      </c>
      <c r="I11" s="795">
        <f t="shared" si="2"/>
        <v>2.5</v>
      </c>
      <c r="J11" s="365">
        <f>Ozaukee!O28</f>
        <v>190.7853137829912</v>
      </c>
      <c r="K11" s="366">
        <f>Ozaukee!O29</f>
        <v>183.25639882697948</v>
      </c>
      <c r="L11" s="367">
        <f t="shared" si="3"/>
        <v>7.528914956011732</v>
      </c>
      <c r="M11" s="203"/>
    </row>
    <row r="12" spans="1:13" ht="16.5">
      <c r="A12" s="203"/>
      <c r="B12" s="203"/>
      <c r="C12" s="206"/>
      <c r="D12" s="206"/>
      <c r="E12" s="206"/>
      <c r="F12" s="207"/>
      <c r="G12" s="207"/>
      <c r="H12" s="207"/>
      <c r="I12" s="207"/>
      <c r="J12" s="370"/>
      <c r="K12" s="203"/>
      <c r="L12" s="203"/>
      <c r="M12" s="203"/>
    </row>
    <row r="13" spans="1:13" ht="16.5">
      <c r="A13" s="203"/>
      <c r="B13" s="203"/>
      <c r="C13" s="206"/>
      <c r="D13" s="206"/>
      <c r="E13" s="206"/>
      <c r="F13" s="207"/>
      <c r="G13" s="207"/>
      <c r="H13" s="207"/>
      <c r="I13" s="207"/>
      <c r="J13" s="370"/>
      <c r="K13" s="203"/>
      <c r="L13" s="203"/>
      <c r="M13" s="203"/>
    </row>
    <row r="14" ht="16.5">
      <c r="B14" t="s">
        <v>6</v>
      </c>
    </row>
  </sheetData>
  <sheetProtection/>
  <printOptions/>
  <pageMargins left="0.18" right="0.17" top="1" bottom="1" header="0.5" footer="0.5"/>
  <pageSetup fitToHeight="1" fitToWidth="1" horizontalDpi="600" verticalDpi="600" orientation="landscape" scale="76" r:id="rId1"/>
  <headerFooter alignWithMargins="0">
    <oddHeader>&amp;CCENTRAL LAKESHORE CONFERENCE TEAM STANDINGS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zoomScalePageLayoutView="0" workbookViewId="0" topLeftCell="A4">
      <selection activeCell="L23" sqref="L23:M27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</cols>
  <sheetData>
    <row r="1" spans="1:15" ht="12.75">
      <c r="A1" s="45" t="s">
        <v>3</v>
      </c>
      <c r="B1" s="45" t="s">
        <v>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297"/>
      <c r="N1" s="37"/>
      <c r="O1" s="37"/>
    </row>
    <row r="2" spans="1:15" ht="19.5" thickBot="1">
      <c r="A2" s="45" t="s">
        <v>4</v>
      </c>
      <c r="B2" s="46" t="s">
        <v>57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297"/>
      <c r="N2" s="37"/>
      <c r="O2" s="37"/>
    </row>
    <row r="3" spans="1:15" ht="39" thickBot="1">
      <c r="A3" s="45"/>
      <c r="B3" s="45"/>
      <c r="C3" s="37"/>
      <c r="D3" s="883" t="s">
        <v>7</v>
      </c>
      <c r="E3" s="889"/>
      <c r="F3" s="889"/>
      <c r="G3" s="889"/>
      <c r="H3" s="889"/>
      <c r="I3" s="889"/>
      <c r="J3" s="889"/>
      <c r="K3" s="890"/>
      <c r="L3" s="255"/>
      <c r="M3" s="66" t="s">
        <v>8</v>
      </c>
      <c r="N3" s="66" t="s">
        <v>98</v>
      </c>
      <c r="O3" s="37"/>
    </row>
    <row r="4" spans="1:18" ht="12.75">
      <c r="A4" s="72" t="s">
        <v>0</v>
      </c>
      <c r="B4" s="72" t="s">
        <v>1</v>
      </c>
      <c r="C4" s="72" t="s">
        <v>2</v>
      </c>
      <c r="D4" s="59" t="s">
        <v>29</v>
      </c>
      <c r="E4" s="49" t="s">
        <v>24</v>
      </c>
      <c r="F4" s="49" t="s">
        <v>23</v>
      </c>
      <c r="G4" s="49" t="s">
        <v>25</v>
      </c>
      <c r="H4" s="49" t="s">
        <v>26</v>
      </c>
      <c r="I4" s="49" t="s">
        <v>28</v>
      </c>
      <c r="J4" s="49" t="s">
        <v>30</v>
      </c>
      <c r="K4" s="60" t="s">
        <v>27</v>
      </c>
      <c r="L4" s="267"/>
      <c r="M4" s="67"/>
      <c r="N4" s="70"/>
      <c r="O4" s="37"/>
      <c r="R4" s="48"/>
    </row>
    <row r="5" spans="1:15" ht="12.75">
      <c r="A5" s="68"/>
      <c r="B5" s="68" t="str">
        <f>'CLC Dual Meets'!A5</f>
        <v>DEREK EGBERT</v>
      </c>
      <c r="C5" s="68"/>
      <c r="D5" s="61">
        <f>IF('CLC Dual Meets'!C5&lt;0.1,"",'CLC Dual Meets'!C5)</f>
      </c>
      <c r="E5" s="50">
        <f>IF('CLC Dual Meets'!T20&lt;0.1,"",'CLC Dual Meets'!T20)</f>
        <v>5</v>
      </c>
      <c r="F5" s="50">
        <f>IF('CLC Dual Meets'!C65&lt;0.1,"",'CLC Dual Meets'!C65)</f>
        <v>2.5</v>
      </c>
      <c r="G5" s="50">
        <f>IF('CLC Dual Meets'!Q80&lt;0.1,"",'CLC Dual Meets'!Q80)</f>
        <v>3</v>
      </c>
      <c r="H5" s="50">
        <f>IF('CLC Dual Meets'!C125&lt;0.1,"",'CLC Dual Meets'!C125)</f>
        <v>2</v>
      </c>
      <c r="I5" s="50">
        <f>IF('CLC Dual Meets'!C170&lt;0.1,"",'CLC Dual Meets'!C170)</f>
        <v>5</v>
      </c>
      <c r="J5" s="50">
        <f>IF('CLC Dual Meets'!J185&lt;0.1,"",'CLC Dual Meets'!J185)</f>
        <v>0.5</v>
      </c>
      <c r="K5" s="62">
        <f>IF('CLC Dual Meets'!J200&lt;0.1,"",'CLC Dual Meets'!J200)</f>
        <v>4</v>
      </c>
      <c r="L5" s="268"/>
      <c r="M5" s="67"/>
      <c r="N5" s="70">
        <f>SUM(D5:M5)</f>
        <v>22</v>
      </c>
      <c r="O5" s="37"/>
    </row>
    <row r="6" spans="1:19" ht="12.75">
      <c r="A6" s="68"/>
      <c r="B6" s="68" t="str">
        <f>'CLC Dual Meets'!A6</f>
        <v>ANDREW BRYCE</v>
      </c>
      <c r="C6" s="68"/>
      <c r="D6" s="61">
        <f>IF('CLC Dual Meets'!C6&lt;0.1,"",'CLC Dual Meets'!C6)</f>
      </c>
      <c r="E6" s="50">
        <f>IF('CLC Dual Meets'!T21&lt;0.1,"",'CLC Dual Meets'!T21)</f>
      </c>
      <c r="F6" s="50">
        <f>IF('CLC Dual Meets'!C66&lt;0.1,"",'CLC Dual Meets'!C66)</f>
        <v>0.5</v>
      </c>
      <c r="G6" s="50">
        <f>IF('CLC Dual Meets'!Q81&lt;0.1,"",'CLC Dual Meets'!Q81)</f>
        <v>3</v>
      </c>
      <c r="H6" s="50">
        <f>IF('CLC Dual Meets'!C126&lt;0.1,"",'CLC Dual Meets'!C126)</f>
        <v>1</v>
      </c>
      <c r="I6" s="50">
        <f>IF('CLC Dual Meets'!C171&lt;0.1,"",'CLC Dual Meets'!C171)</f>
        <v>2</v>
      </c>
      <c r="J6" s="50">
        <f>IF('CLC Dual Meets'!J186&lt;0.1,"",'CLC Dual Meets'!J186)</f>
        <v>0.5</v>
      </c>
      <c r="K6" s="62">
        <f>IF('CLC Dual Meets'!J201&lt;0.1,"",'CLC Dual Meets'!J201)</f>
        <v>1</v>
      </c>
      <c r="L6" s="268"/>
      <c r="M6" s="67"/>
      <c r="N6" s="70">
        <f aca="true" t="shared" si="0" ref="N6:N14">SUM(D6:M6)</f>
        <v>8</v>
      </c>
      <c r="O6" s="37"/>
      <c r="S6" s="47"/>
    </row>
    <row r="7" spans="1:15" ht="12.75">
      <c r="A7" s="68"/>
      <c r="B7" s="68" t="str">
        <f>'CLC Dual Meets'!A7</f>
        <v>AMANDA EGBERT</v>
      </c>
      <c r="C7" s="68"/>
      <c r="D7" s="61">
        <f>IF('CLC Dual Meets'!C7&lt;0.1,"",'CLC Dual Meets'!C7)</f>
      </c>
      <c r="E7" s="50">
        <f>IF('CLC Dual Meets'!T22&lt;0.1,"",'CLC Dual Meets'!T22)</f>
        <v>1.5</v>
      </c>
      <c r="F7" s="50">
        <f>IF('CLC Dual Meets'!C67&lt;0.1,"",'CLC Dual Meets'!C67)</f>
        <v>2.5</v>
      </c>
      <c r="G7" s="50">
        <f>IF('CLC Dual Meets'!Q82&lt;0.1,"",'CLC Dual Meets'!Q82)</f>
        <v>0.5</v>
      </c>
      <c r="H7" s="50">
        <f>IF('CLC Dual Meets'!C127&lt;0.1,"",'CLC Dual Meets'!C127)</f>
      </c>
      <c r="I7" s="50">
        <f>IF('CLC Dual Meets'!C172&lt;0.1,"",'CLC Dual Meets'!C172)</f>
      </c>
      <c r="J7" s="50">
        <f>IF('CLC Dual Meets'!J187&lt;0.1,"",'CLC Dual Meets'!J187)</f>
        <v>4</v>
      </c>
      <c r="K7" s="62">
        <f>IF('CLC Dual Meets'!J202&lt;0.1,"",'CLC Dual Meets'!J202)</f>
      </c>
      <c r="L7" s="268"/>
      <c r="M7" s="67"/>
      <c r="N7" s="70">
        <f t="shared" si="0"/>
        <v>8.5</v>
      </c>
      <c r="O7" s="37"/>
    </row>
    <row r="8" spans="1:15" ht="12.75">
      <c r="A8" s="68"/>
      <c r="B8" s="68" t="str">
        <f>'CLC Dual Meets'!A8</f>
        <v>JIM CONKLIN</v>
      </c>
      <c r="C8" s="68"/>
      <c r="D8" s="61">
        <f>IF('CLC Dual Meets'!C8&lt;0.1,"",'CLC Dual Meets'!C8)</f>
      </c>
      <c r="E8" s="50">
        <f>IF('CLC Dual Meets'!T23&lt;0.1,"",'CLC Dual Meets'!T23)</f>
        <v>1.5</v>
      </c>
      <c r="F8" s="50">
        <f>IF('CLC Dual Meets'!C68&lt;0.1,"",'CLC Dual Meets'!C68)</f>
        <v>0.5</v>
      </c>
      <c r="G8" s="50">
        <f>IF('CLC Dual Meets'!Q83&lt;0.1,"",'CLC Dual Meets'!Q83)</f>
      </c>
      <c r="H8" s="50">
        <f>IF('CLC Dual Meets'!C128&lt;0.1,"",'CLC Dual Meets'!C128)</f>
      </c>
      <c r="I8" s="50">
        <f>IF('CLC Dual Meets'!C173&lt;0.1,"",'CLC Dual Meets'!C173)</f>
        <v>1</v>
      </c>
      <c r="J8" s="50">
        <f>IF('CLC Dual Meets'!J188&lt;0.1,"",'CLC Dual Meets'!J188)</f>
      </c>
      <c r="K8" s="62">
        <f>IF('CLC Dual Meets'!J203&lt;0.1,"",'CLC Dual Meets'!J203)</f>
        <v>3</v>
      </c>
      <c r="L8" s="268"/>
      <c r="M8" s="67"/>
      <c r="N8" s="70">
        <f t="shared" si="0"/>
        <v>6</v>
      </c>
      <c r="O8" s="37"/>
    </row>
    <row r="9" spans="1:15" ht="12.75">
      <c r="A9" s="68"/>
      <c r="B9" s="68" t="str">
        <f>'CLC Dual Meets'!A9</f>
        <v>CHARLIE TWOHIG</v>
      </c>
      <c r="C9" s="68"/>
      <c r="D9" s="61">
        <f>IF('CLC Dual Meets'!C9&lt;0.1,"",'CLC Dual Meets'!C9)</f>
        <v>2</v>
      </c>
      <c r="E9" s="50">
        <f>IF('CLC Dual Meets'!T24&lt;0.1,"",'CLC Dual Meets'!T24)</f>
      </c>
      <c r="F9" s="50">
        <f>IF('CLC Dual Meets'!C69&lt;0.1,"",'CLC Dual Meets'!C69)</f>
      </c>
      <c r="G9" s="50">
        <f>IF('CLC Dual Meets'!Q84&lt;0.1,"",'CLC Dual Meets'!Q84)</f>
      </c>
      <c r="H9" s="50">
        <f>IF('CLC Dual Meets'!C129&lt;0.1,"",'CLC Dual Meets'!C129)</f>
      </c>
      <c r="I9" s="50">
        <f>IF('CLC Dual Meets'!C174&lt;0.1,"",'CLC Dual Meets'!C174)</f>
      </c>
      <c r="J9" s="50">
        <f>IF('CLC Dual Meets'!J189&lt;0.1,"",'CLC Dual Meets'!J189)</f>
        <v>5</v>
      </c>
      <c r="K9" s="62">
        <f>IF('CLC Dual Meets'!J204&lt;0.1,"",'CLC Dual Meets'!J204)</f>
      </c>
      <c r="L9" s="268"/>
      <c r="M9" s="67"/>
      <c r="N9" s="70">
        <f t="shared" si="0"/>
        <v>7</v>
      </c>
      <c r="O9" s="37"/>
    </row>
    <row r="10" spans="1:15" ht="12.75">
      <c r="A10" s="68"/>
      <c r="B10" s="68" t="str">
        <f>'CLC Dual Meets'!A10</f>
        <v>BEN YURK</v>
      </c>
      <c r="C10" s="68"/>
      <c r="D10" s="61">
        <f>IF('CLC Dual Meets'!C10&lt;0.1,"",'CLC Dual Meets'!C10)</f>
      </c>
      <c r="E10" s="50">
        <f>IF('CLC Dual Meets'!T25&lt;0.1,"",'CLC Dual Meets'!T25)</f>
      </c>
      <c r="F10" s="50">
        <f>IF('CLC Dual Meets'!C70&lt;0.1,"",'CLC Dual Meets'!C70)</f>
      </c>
      <c r="G10" s="50">
        <f>IF('CLC Dual Meets'!Q85&lt;0.1,"",'CLC Dual Meets'!Q85)</f>
      </c>
      <c r="H10" s="50">
        <f>IF('CLC Dual Meets'!C130&lt;0.1,"",'CLC Dual Meets'!C130)</f>
      </c>
      <c r="I10" s="50">
        <f>IF('CLC Dual Meets'!C175&lt;0.1,"",'CLC Dual Meets'!C175)</f>
      </c>
      <c r="J10" s="50">
        <f>IF('CLC Dual Meets'!J190&lt;0.1,"",'CLC Dual Meets'!J190)</f>
      </c>
      <c r="K10" s="62">
        <f>IF('CLC Dual Meets'!J205&lt;0.1,"",'CLC Dual Meets'!J205)</f>
      </c>
      <c r="L10" s="268"/>
      <c r="M10" s="67"/>
      <c r="N10" s="70">
        <f t="shared" si="0"/>
        <v>0</v>
      </c>
      <c r="O10" s="37"/>
    </row>
    <row r="11" spans="1:15" ht="12.75">
      <c r="A11" s="246"/>
      <c r="B11" s="68" t="str">
        <f>'CLC Dual Meets'!A11</f>
        <v>JOE SCHMITT</v>
      </c>
      <c r="C11" s="68"/>
      <c r="D11" s="61">
        <f>IF('CLC Dual Meets'!C11&lt;0.1,"",'CLC Dual Meets'!C11)</f>
      </c>
      <c r="E11" s="50">
        <f>IF('CLC Dual Meets'!T26&lt;0.1,"",'CLC Dual Meets'!T26)</f>
      </c>
      <c r="F11" s="50">
        <f>IF('CLC Dual Meets'!C71&lt;0.1,"",'CLC Dual Meets'!C71)</f>
      </c>
      <c r="G11" s="50">
        <f>IF('CLC Dual Meets'!Q86&lt;0.1,"",'CLC Dual Meets'!Q86)</f>
      </c>
      <c r="H11" s="50">
        <f>IF('CLC Dual Meets'!C131&lt;0.1,"",'CLC Dual Meets'!C131)</f>
      </c>
      <c r="I11" s="50">
        <f>IF('CLC Dual Meets'!C176&lt;0.1,"",'CLC Dual Meets'!C176)</f>
      </c>
      <c r="J11" s="50">
        <f>IF('CLC Dual Meets'!J191&lt;0.1,"",'CLC Dual Meets'!J191)</f>
      </c>
      <c r="K11" s="62">
        <f>IF('CLC Dual Meets'!J206&lt;0.1,"",'CLC Dual Meets'!J206)</f>
      </c>
      <c r="L11" s="268"/>
      <c r="M11" s="67"/>
      <c r="N11" s="70">
        <f>SUM(D11:M11)</f>
        <v>0</v>
      </c>
      <c r="O11" s="37"/>
    </row>
    <row r="12" spans="1:15" ht="12.75">
      <c r="A12" s="246"/>
      <c r="B12" s="68" t="str">
        <f>'CLC Dual Meets'!A12</f>
        <v>CONNOR SBROCCO</v>
      </c>
      <c r="C12" s="68"/>
      <c r="D12" s="61">
        <f>IF('CLC Dual Meets'!C12&lt;0.1,"",'CLC Dual Meets'!C12)</f>
      </c>
      <c r="E12" s="50">
        <f>IF('CLC Dual Meets'!T27&lt;0.1,"",'CLC Dual Meets'!T27)</f>
      </c>
      <c r="F12" s="50">
        <f>IF('CLC Dual Meets'!C72&lt;0.1,"",'CLC Dual Meets'!C72)</f>
      </c>
      <c r="G12" s="50">
        <f>IF('CLC Dual Meets'!Q87&lt;0.1,"",'CLC Dual Meets'!Q87)</f>
      </c>
      <c r="H12" s="50">
        <f>IF('CLC Dual Meets'!C132&lt;0.1,"",'CLC Dual Meets'!C132)</f>
      </c>
      <c r="I12" s="50">
        <f>IF('CLC Dual Meets'!C177&lt;0.1,"",'CLC Dual Meets'!C177)</f>
      </c>
      <c r="J12" s="50">
        <f>IF('CLC Dual Meets'!J192&lt;0.1,"",'CLC Dual Meets'!J192)</f>
      </c>
      <c r="K12" s="62">
        <f>IF('CLC Dual Meets'!J207&lt;0.1,"",'CLC Dual Meets'!J207)</f>
      </c>
      <c r="L12" s="268"/>
      <c r="M12" s="67"/>
      <c r="N12" s="70">
        <f>SUM(D12:M12)</f>
        <v>0</v>
      </c>
      <c r="O12" s="37"/>
    </row>
    <row r="13" spans="1:15" ht="12.75">
      <c r="A13" s="246"/>
      <c r="B13" s="68" t="str">
        <f>'CLC Dual Meets'!A13</f>
        <v>ASHTON ELMENDORF</v>
      </c>
      <c r="C13" s="68"/>
      <c r="D13" s="61">
        <f>IF('CLC Dual Meets'!C13&lt;0.1,"",'CLC Dual Meets'!C13)</f>
      </c>
      <c r="E13" s="50">
        <f>IF('CLC Dual Meets'!T28&lt;0.1,"",'CLC Dual Meets'!T28)</f>
      </c>
      <c r="F13" s="50">
        <f>IF('CLC Dual Meets'!C73&lt;0.1,"",'CLC Dual Meets'!C73)</f>
      </c>
      <c r="G13" s="50">
        <f>IF('CLC Dual Meets'!Q88&lt;0.1,"",'CLC Dual Meets'!Q88)</f>
      </c>
      <c r="H13" s="50">
        <f>IF('CLC Dual Meets'!C133&lt;0.1,"",'CLC Dual Meets'!C133)</f>
      </c>
      <c r="I13" s="50">
        <f>IF('CLC Dual Meets'!C178&lt;0.1,"",'CLC Dual Meets'!C178)</f>
      </c>
      <c r="J13" s="50">
        <f>IF('CLC Dual Meets'!J193&lt;0.1,"",'CLC Dual Meets'!J193)</f>
      </c>
      <c r="K13" s="62">
        <f>IF('CLC Dual Meets'!J208&lt;0.1,"",'CLC Dual Meets'!J208)</f>
      </c>
      <c r="L13" s="268"/>
      <c r="M13" s="67"/>
      <c r="N13" s="70">
        <f>SUM(D13:M13)</f>
        <v>0</v>
      </c>
      <c r="O13" s="37"/>
    </row>
    <row r="14" spans="1:15" ht="13.5" thickBot="1">
      <c r="A14" s="69"/>
      <c r="B14" s="69">
        <f>'CLC Dual Meets'!A14</f>
        <v>0</v>
      </c>
      <c r="C14" s="69"/>
      <c r="D14" s="63">
        <f>IF('CLC Dual Meets'!C14&lt;0.1,"",'CLC Dual Meets'!C14)</f>
      </c>
      <c r="E14" s="64">
        <f>IF('CLC Dual Meets'!T29&lt;0.1,"",'CLC Dual Meets'!T29)</f>
      </c>
      <c r="F14" s="64">
        <f>IF('CLC Dual Meets'!C74&lt;0.1,"",'CLC Dual Meets'!C74)</f>
      </c>
      <c r="G14" s="64">
        <f>IF('CLC Dual Meets'!Q89&lt;0.1,"",'CLC Dual Meets'!Q89)</f>
      </c>
      <c r="H14" s="64">
        <f>IF('CLC Dual Meets'!C134&lt;0.1,"",'CLC Dual Meets'!C134)</f>
      </c>
      <c r="I14" s="64">
        <f>IF('CLC Dual Meets'!C179&lt;0.1,"",'CLC Dual Meets'!C179)</f>
      </c>
      <c r="J14" s="64">
        <f>IF('CLC Dual Meets'!J194&lt;0.1,"",'CLC Dual Meets'!J194)</f>
      </c>
      <c r="K14" s="65">
        <f>IF('CLC Dual Meets'!J209&lt;0.1,"",'CLC Dual Meets'!J209)</f>
      </c>
      <c r="L14" s="269"/>
      <c r="M14" s="298"/>
      <c r="N14" s="71">
        <f t="shared" si="0"/>
        <v>0</v>
      </c>
      <c r="O14" s="37"/>
    </row>
    <row r="15" spans="1:15" ht="13.5" thickBot="1">
      <c r="A15" s="37" t="s">
        <v>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97"/>
      <c r="N15" s="37"/>
      <c r="O15" s="37"/>
    </row>
    <row r="16" spans="1:15" ht="26.25" thickBot="1">
      <c r="A16" s="37"/>
      <c r="B16" s="37"/>
      <c r="C16" s="37"/>
      <c r="D16" s="883" t="s">
        <v>7</v>
      </c>
      <c r="E16" s="889"/>
      <c r="F16" s="889"/>
      <c r="G16" s="889"/>
      <c r="H16" s="889"/>
      <c r="I16" s="889"/>
      <c r="J16" s="889"/>
      <c r="K16" s="890"/>
      <c r="L16" s="883"/>
      <c r="M16" s="863"/>
      <c r="N16" s="66" t="s">
        <v>66</v>
      </c>
      <c r="O16" s="81" t="s">
        <v>54</v>
      </c>
    </row>
    <row r="17" spans="1:15" ht="12.75">
      <c r="A17" s="76" t="s">
        <v>0</v>
      </c>
      <c r="B17" s="76" t="s">
        <v>1</v>
      </c>
      <c r="C17" s="76" t="s">
        <v>2</v>
      </c>
      <c r="D17" s="59" t="s">
        <v>29</v>
      </c>
      <c r="E17" s="49" t="s">
        <v>24</v>
      </c>
      <c r="F17" s="49" t="s">
        <v>23</v>
      </c>
      <c r="G17" s="49" t="s">
        <v>25</v>
      </c>
      <c r="H17" s="49" t="s">
        <v>26</v>
      </c>
      <c r="I17" s="49" t="s">
        <v>28</v>
      </c>
      <c r="J17" s="49" t="s">
        <v>30</v>
      </c>
      <c r="K17" s="60" t="s">
        <v>27</v>
      </c>
      <c r="L17" s="267"/>
      <c r="M17" s="73"/>
      <c r="N17" s="77"/>
      <c r="O17" s="79"/>
    </row>
    <row r="18" spans="1:16" ht="12.75">
      <c r="A18" s="74"/>
      <c r="B18" s="74" t="str">
        <f>B5</f>
        <v>DEREK EGBERT</v>
      </c>
      <c r="C18" s="74"/>
      <c r="D18" s="61">
        <f>IF('CLC Dual Meets'!B5&lt;1,"",'CLC Dual Meets'!B5)</f>
        <v>48</v>
      </c>
      <c r="E18" s="50">
        <f>IF('CLC Dual Meets'!S20&lt;1,"",'CLC Dual Meets'!S20)</f>
        <v>42</v>
      </c>
      <c r="F18" s="50">
        <f>IF('CLC Dual Meets'!B65&lt;1,"",'CLC Dual Meets'!B65)</f>
        <v>42</v>
      </c>
      <c r="G18" s="50">
        <f>IF('CLC Dual Meets'!P80&lt;1,"",'CLC Dual Meets'!P80)</f>
        <v>46</v>
      </c>
      <c r="H18" s="50">
        <f>IF('CLC Dual Meets'!B125&lt;1,"",'CLC Dual Meets'!B125)</f>
        <v>42</v>
      </c>
      <c r="I18" s="50">
        <f>IF('CLC Dual Meets'!B170&lt;1,"",'CLC Dual Meets'!B170)</f>
        <v>41</v>
      </c>
      <c r="J18" s="50">
        <f>IF('CLC Dual Meets'!I185&lt;1,"",'CLC Dual Meets'!I185)</f>
        <v>45</v>
      </c>
      <c r="K18" s="62">
        <f>IF('CLC Dual Meets'!I200&lt;1,"",'CLC Dual Meets'!I200)</f>
        <v>44</v>
      </c>
      <c r="L18" s="267">
        <f>VLOOKUP($B18,'CLC TOURNAMENT INDIVIDUAL'!$C$6:'CLC TOURNAMENT INDIVIDUAL'!$Y$450,12,FALSE)</f>
        <v>38</v>
      </c>
      <c r="M18" s="73">
        <f>VLOOKUP($B18,'CLC TOURNAMENT INDIVIDUAL'!$C$6:'CLC TOURNAMENT INDIVIDUAL'!$Y$450,22,FALSE)</f>
        <v>44</v>
      </c>
      <c r="N18" s="78">
        <f>IF(P18&lt;6,AVERAGE(D18:M18),(SUM(D18:M18)-MAX(D18:M18))/(P18-1))</f>
        <v>42.666666666666664</v>
      </c>
      <c r="O18" s="57">
        <f>((N18-$N$41)*0.96)*(113/$N$42)+36</f>
        <v>42.3889633911368</v>
      </c>
      <c r="P18">
        <f>COUNTIF(D18:M18,"&gt;1")</f>
        <v>10</v>
      </c>
    </row>
    <row r="19" spans="1:16" ht="12.75">
      <c r="A19" s="74"/>
      <c r="B19" s="74" t="str">
        <f aca="true" t="shared" si="1" ref="B19:B26">B6</f>
        <v>ANDREW BRYCE</v>
      </c>
      <c r="C19" s="74"/>
      <c r="D19" s="61">
        <f>IF('CLC Dual Meets'!B6&lt;1,"",'CLC Dual Meets'!B6)</f>
        <v>49</v>
      </c>
      <c r="E19" s="50">
        <f>IF('CLC Dual Meets'!S21&lt;1,"",'CLC Dual Meets'!S21)</f>
        <v>48</v>
      </c>
      <c r="F19" s="50">
        <f>IF('CLC Dual Meets'!B66&lt;1,"",'CLC Dual Meets'!B66)</f>
        <v>47</v>
      </c>
      <c r="G19" s="50">
        <f>IF('CLC Dual Meets'!P81&lt;1,"",'CLC Dual Meets'!P81)</f>
        <v>46</v>
      </c>
      <c r="H19" s="50">
        <f>IF('CLC Dual Meets'!B126&lt;1,"",'CLC Dual Meets'!B126)</f>
        <v>45</v>
      </c>
      <c r="I19" s="50">
        <f>IF('CLC Dual Meets'!B171&lt;1,"",'CLC Dual Meets'!B171)</f>
        <v>44</v>
      </c>
      <c r="J19" s="50">
        <f>IF('CLC Dual Meets'!I186&lt;1,"",'CLC Dual Meets'!I186)</f>
        <v>45</v>
      </c>
      <c r="K19" s="62">
        <f>IF('CLC Dual Meets'!I201&lt;1,"",'CLC Dual Meets'!I201)</f>
        <v>52</v>
      </c>
      <c r="L19" s="267">
        <f>VLOOKUP($B19,'CLC TOURNAMENT INDIVIDUAL'!$C$6:'CLC TOURNAMENT INDIVIDUAL'!$Y$450,12,FALSE)</f>
        <v>46</v>
      </c>
      <c r="M19" s="73">
        <f>VLOOKUP($B19,'CLC TOURNAMENT INDIVIDUAL'!$C$6:'CLC TOURNAMENT INDIVIDUAL'!$Y$450,22,FALSE)</f>
        <v>43</v>
      </c>
      <c r="N19" s="78">
        <f aca="true" t="shared" si="2" ref="N19:N27">IF(P19&lt;6,AVERAGE(D19:M19),(SUM(D19:M19)-MAX(D19:M19))/(P19-1))</f>
        <v>45.888888888888886</v>
      </c>
      <c r="O19" s="57">
        <f aca="true" t="shared" si="3" ref="O19:O27">((N19-$N$41)*0.96)*(113/$N$42)+36</f>
        <v>45.08296467565831</v>
      </c>
      <c r="P19">
        <f aca="true" t="shared" si="4" ref="P19:P27">COUNTIF(D19:M19,"&gt;1")</f>
        <v>10</v>
      </c>
    </row>
    <row r="20" spans="1:16" ht="12.75">
      <c r="A20" s="74"/>
      <c r="B20" s="74" t="str">
        <f t="shared" si="1"/>
        <v>AMANDA EGBERT</v>
      </c>
      <c r="C20" s="74"/>
      <c r="D20" s="61">
        <f>IF('CLC Dual Meets'!B7&lt;1,"",'CLC Dual Meets'!B7)</f>
        <v>51</v>
      </c>
      <c r="E20" s="50">
        <f>IF('CLC Dual Meets'!S22&lt;1,"",'CLC Dual Meets'!S22)</f>
        <v>44</v>
      </c>
      <c r="F20" s="50">
        <f>IF('CLC Dual Meets'!B67&lt;1,"",'CLC Dual Meets'!B67)</f>
        <v>42</v>
      </c>
      <c r="G20" s="50">
        <f>IF('CLC Dual Meets'!P82&lt;1,"",'CLC Dual Meets'!P82)</f>
        <v>49</v>
      </c>
      <c r="H20" s="50">
        <f>IF('CLC Dual Meets'!B127&lt;1,"",'CLC Dual Meets'!B127)</f>
        <v>46</v>
      </c>
      <c r="I20" s="50">
        <f>IF('CLC Dual Meets'!B172&lt;1,"",'CLC Dual Meets'!B172)</f>
        <v>48</v>
      </c>
      <c r="J20" s="50">
        <f>IF('CLC Dual Meets'!I187&lt;1,"",'CLC Dual Meets'!I187)</f>
        <v>42</v>
      </c>
      <c r="K20" s="62">
        <f>IF('CLC Dual Meets'!I202&lt;1,"",'CLC Dual Meets'!I202)</f>
        <v>55</v>
      </c>
      <c r="L20" s="267">
        <f>VLOOKUP($B20,'CLC TOURNAMENT INDIVIDUAL'!$C$6:'CLC TOURNAMENT INDIVIDUAL'!$Y$450,12,FALSE)</f>
        <v>43</v>
      </c>
      <c r="M20" s="73">
        <f>VLOOKUP($B20,'CLC TOURNAMENT INDIVIDUAL'!$C$6:'CLC TOURNAMENT INDIVIDUAL'!$Y$450,22,FALSE)</f>
        <v>48</v>
      </c>
      <c r="N20" s="78">
        <f t="shared" si="2"/>
        <v>45.888888888888886</v>
      </c>
      <c r="O20" s="57">
        <f t="shared" si="3"/>
        <v>45.08296467565831</v>
      </c>
      <c r="P20">
        <f t="shared" si="4"/>
        <v>10</v>
      </c>
    </row>
    <row r="21" spans="1:16" ht="12.75">
      <c r="A21" s="74"/>
      <c r="B21" s="74" t="str">
        <f t="shared" si="1"/>
        <v>JIM CONKLIN</v>
      </c>
      <c r="C21" s="74"/>
      <c r="D21" s="61">
        <f>IF('CLC Dual Meets'!B8&lt;1,"",'CLC Dual Meets'!B8)</f>
        <v>48</v>
      </c>
      <c r="E21" s="50">
        <f>IF('CLC Dual Meets'!S23&lt;1,"",'CLC Dual Meets'!S23)</f>
        <v>44</v>
      </c>
      <c r="F21" s="50">
        <f>IF('CLC Dual Meets'!B68&lt;1,"",'CLC Dual Meets'!B68)</f>
        <v>47</v>
      </c>
      <c r="G21" s="50">
        <f>IF('CLC Dual Meets'!P83&lt;1,"",'CLC Dual Meets'!P83)</f>
        <v>50</v>
      </c>
      <c r="H21" s="50">
        <f>IF('CLC Dual Meets'!B128&lt;1,"",'CLC Dual Meets'!B128)</f>
        <v>55</v>
      </c>
      <c r="I21" s="50">
        <f>IF('CLC Dual Meets'!B173&lt;1,"",'CLC Dual Meets'!B173)</f>
        <v>46</v>
      </c>
      <c r="J21" s="50">
        <f>IF('CLC Dual Meets'!I188&lt;1,"",'CLC Dual Meets'!I188)</f>
        <v>52</v>
      </c>
      <c r="K21" s="62">
        <f>IF('CLC Dual Meets'!I203&lt;1,"",'CLC Dual Meets'!I203)</f>
        <v>50</v>
      </c>
      <c r="L21" s="267">
        <f>VLOOKUP($B21,'CLC TOURNAMENT INDIVIDUAL'!$C$6:'CLC TOURNAMENT INDIVIDUAL'!$Y$450,12,FALSE)</f>
        <v>42</v>
      </c>
      <c r="M21" s="73">
        <f>VLOOKUP($B21,'CLC TOURNAMENT INDIVIDUAL'!$C$6:'CLC TOURNAMENT INDIVIDUAL'!$Y$450,22,FALSE)</f>
        <v>46</v>
      </c>
      <c r="N21" s="78">
        <f t="shared" si="2"/>
        <v>47.22222222222222</v>
      </c>
      <c r="O21" s="57">
        <f t="shared" si="3"/>
        <v>46.197723827874114</v>
      </c>
      <c r="P21">
        <f t="shared" si="4"/>
        <v>10</v>
      </c>
    </row>
    <row r="22" spans="1:16" ht="12.75">
      <c r="A22" s="74"/>
      <c r="B22" s="74" t="str">
        <f t="shared" si="1"/>
        <v>CHARLIE TWOHIG</v>
      </c>
      <c r="C22" s="74"/>
      <c r="D22" s="61">
        <f>IF('CLC Dual Meets'!B9&lt;1,"",'CLC Dual Meets'!B9)</f>
        <v>46</v>
      </c>
      <c r="E22" s="50">
        <f>IF('CLC Dual Meets'!S24&lt;1,"",'CLC Dual Meets'!S24)</f>
        <v>52</v>
      </c>
      <c r="F22" s="50">
        <f>IF('CLC Dual Meets'!B69&lt;1,"",'CLC Dual Meets'!B69)</f>
        <v>52</v>
      </c>
      <c r="G22" s="50">
        <f>IF('CLC Dual Meets'!P84&lt;1,"",'CLC Dual Meets'!P84)</f>
        <v>51</v>
      </c>
      <c r="H22" s="50">
        <f>IF('CLC Dual Meets'!B129&lt;1,"",'CLC Dual Meets'!B129)</f>
        <v>54</v>
      </c>
      <c r="I22" s="50">
        <f>IF('CLC Dual Meets'!B174&lt;1,"",'CLC Dual Meets'!B174)</f>
        <v>59</v>
      </c>
      <c r="J22" s="50">
        <f>IF('CLC Dual Meets'!I189&lt;1,"",'CLC Dual Meets'!I189)</f>
        <v>41</v>
      </c>
      <c r="K22" s="62">
        <f>IF('CLC Dual Meets'!I204&lt;1,"",'CLC Dual Meets'!I204)</f>
        <v>58</v>
      </c>
      <c r="L22" s="267">
        <f>VLOOKUP($B22,'CLC TOURNAMENT INDIVIDUAL'!$C$6:'CLC TOURNAMENT INDIVIDUAL'!$Y$450,12,FALSE)</f>
        <v>47</v>
      </c>
      <c r="M22" s="73">
        <f>VLOOKUP($B22,'CLC TOURNAMENT INDIVIDUAL'!$C$6:'CLC TOURNAMENT INDIVIDUAL'!$Y$450,22,FALSE)</f>
        <v>55</v>
      </c>
      <c r="N22" s="78">
        <f t="shared" si="2"/>
        <v>50.666666666666664</v>
      </c>
      <c r="O22" s="57">
        <f t="shared" si="3"/>
        <v>49.07751830443159</v>
      </c>
      <c r="P22">
        <f t="shared" si="4"/>
        <v>10</v>
      </c>
    </row>
    <row r="23" spans="1:16" ht="12.75">
      <c r="A23" s="74"/>
      <c r="B23" s="74" t="str">
        <f t="shared" si="1"/>
        <v>BEN YURK</v>
      </c>
      <c r="C23" s="74"/>
      <c r="D23" s="61">
        <f>IF('CLC Dual Meets'!B10&lt;1,"",'CLC Dual Meets'!B10)</f>
      </c>
      <c r="E23" s="50">
        <f>IF('CLC Dual Meets'!S25&lt;1,"",'CLC Dual Meets'!S25)</f>
      </c>
      <c r="F23" s="50">
        <f>IF('CLC Dual Meets'!B70&lt;1,"",'CLC Dual Meets'!B70)</f>
      </c>
      <c r="G23" s="50">
        <f>IF('CLC Dual Meets'!P85&lt;1,"",'CLC Dual Meets'!P85)</f>
      </c>
      <c r="H23" s="50">
        <f>IF('CLC Dual Meets'!B130&lt;1,"",'CLC Dual Meets'!B130)</f>
      </c>
      <c r="I23" s="50">
        <f>IF('CLC Dual Meets'!B175&lt;1,"",'CLC Dual Meets'!B175)</f>
      </c>
      <c r="J23" s="50">
        <f>IF('CLC Dual Meets'!I190&lt;1,"",'CLC Dual Meets'!I190)</f>
      </c>
      <c r="K23" s="62">
        <f>IF('CLC Dual Meets'!I205&lt;1,"",'CLC Dual Meets'!I205)</f>
      </c>
      <c r="L23" s="267"/>
      <c r="M23" s="73"/>
      <c r="N23" s="78" t="e">
        <f t="shared" si="2"/>
        <v>#DIV/0!</v>
      </c>
      <c r="O23" s="57" t="e">
        <f t="shared" si="3"/>
        <v>#DIV/0!</v>
      </c>
      <c r="P23">
        <f t="shared" si="4"/>
        <v>0</v>
      </c>
    </row>
    <row r="24" spans="1:16" ht="12.75">
      <c r="A24" s="245"/>
      <c r="B24" s="74" t="str">
        <f t="shared" si="1"/>
        <v>JOE SCHMITT</v>
      </c>
      <c r="C24" s="74"/>
      <c r="D24" s="61">
        <f>IF('CLC Dual Meets'!B11&lt;1,"",'CLC Dual Meets'!B11)</f>
      </c>
      <c r="E24" s="50">
        <f>IF('CLC Dual Meets'!S26&lt;1,"",'CLC Dual Meets'!S26)</f>
      </c>
      <c r="F24" s="50">
        <f>IF('CLC Dual Meets'!B71&lt;1,"",'CLC Dual Meets'!B71)</f>
      </c>
      <c r="G24" s="50">
        <f>IF('CLC Dual Meets'!P86&lt;1,"",'CLC Dual Meets'!P86)</f>
      </c>
      <c r="H24" s="50">
        <f>IF('CLC Dual Meets'!B131&lt;1,"",'CLC Dual Meets'!B131)</f>
      </c>
      <c r="I24" s="50">
        <f>IF('CLC Dual Meets'!B176&lt;1,"",'CLC Dual Meets'!B176)</f>
      </c>
      <c r="J24" s="50">
        <f>IF('CLC Dual Meets'!I191&lt;1,"",'CLC Dual Meets'!I191)</f>
      </c>
      <c r="K24" s="62">
        <f>IF('CLC Dual Meets'!I206&lt;1,"",'CLC Dual Meets'!I206)</f>
      </c>
      <c r="L24" s="267"/>
      <c r="M24" s="73"/>
      <c r="N24" s="78" t="e">
        <f t="shared" si="2"/>
        <v>#DIV/0!</v>
      </c>
      <c r="O24" s="57" t="e">
        <f t="shared" si="3"/>
        <v>#DIV/0!</v>
      </c>
      <c r="P24">
        <f t="shared" si="4"/>
        <v>0</v>
      </c>
    </row>
    <row r="25" spans="1:16" ht="12.75">
      <c r="A25" s="245"/>
      <c r="B25" s="74" t="str">
        <f t="shared" si="1"/>
        <v>CONNOR SBROCCO</v>
      </c>
      <c r="C25" s="74"/>
      <c r="D25" s="61">
        <f>IF('CLC Dual Meets'!B12&lt;1,"",'CLC Dual Meets'!B12)</f>
      </c>
      <c r="E25" s="50">
        <f>IF('CLC Dual Meets'!S27&lt;1,"",'CLC Dual Meets'!S27)</f>
      </c>
      <c r="F25" s="50">
        <f>IF('CLC Dual Meets'!B72&lt;1,"",'CLC Dual Meets'!B72)</f>
      </c>
      <c r="G25" s="50">
        <f>IF('CLC Dual Meets'!P87&lt;1,"",'CLC Dual Meets'!P87)</f>
      </c>
      <c r="H25" s="50">
        <f>IF('CLC Dual Meets'!B132&lt;1,"",'CLC Dual Meets'!B132)</f>
      </c>
      <c r="I25" s="50">
        <f>IF('CLC Dual Meets'!B177&lt;1,"",'CLC Dual Meets'!B177)</f>
      </c>
      <c r="J25" s="50">
        <f>IF('CLC Dual Meets'!I192&lt;1,"",'CLC Dual Meets'!I192)</f>
      </c>
      <c r="K25" s="62">
        <f>IF('CLC Dual Meets'!I207&lt;1,"",'CLC Dual Meets'!I207)</f>
      </c>
      <c r="L25" s="267"/>
      <c r="M25" s="73"/>
      <c r="N25" s="78" t="e">
        <f t="shared" si="2"/>
        <v>#DIV/0!</v>
      </c>
      <c r="O25" s="57" t="e">
        <f t="shared" si="3"/>
        <v>#DIV/0!</v>
      </c>
      <c r="P25">
        <f t="shared" si="4"/>
        <v>0</v>
      </c>
    </row>
    <row r="26" spans="1:16" ht="12.75">
      <c r="A26" s="245"/>
      <c r="B26" s="74" t="str">
        <f t="shared" si="1"/>
        <v>ASHTON ELMENDORF</v>
      </c>
      <c r="C26" s="74"/>
      <c r="D26" s="61">
        <f>IF('CLC Dual Meets'!B13&lt;1,"",'CLC Dual Meets'!B13)</f>
      </c>
      <c r="E26" s="50">
        <f>IF('CLC Dual Meets'!S28&lt;1,"",'CLC Dual Meets'!S28)</f>
      </c>
      <c r="F26" s="50">
        <f>IF('CLC Dual Meets'!B73&lt;1,"",'CLC Dual Meets'!B73)</f>
      </c>
      <c r="G26" s="50">
        <f>IF('CLC Dual Meets'!P88&lt;1,"",'CLC Dual Meets'!P88)</f>
      </c>
      <c r="H26" s="50">
        <f>IF('CLC Dual Meets'!B133&lt;1,"",'CLC Dual Meets'!B133)</f>
      </c>
      <c r="I26" s="50">
        <f>IF('CLC Dual Meets'!B178&lt;1,"",'CLC Dual Meets'!B178)</f>
      </c>
      <c r="J26" s="50">
        <f>IF('CLC Dual Meets'!I193&lt;1,"",'CLC Dual Meets'!I193)</f>
      </c>
      <c r="K26" s="62">
        <f>IF('CLC Dual Meets'!I208&lt;1,"",'CLC Dual Meets'!I208)</f>
      </c>
      <c r="L26" s="267"/>
      <c r="M26" s="73"/>
      <c r="N26" s="78" t="e">
        <f t="shared" si="2"/>
        <v>#DIV/0!</v>
      </c>
      <c r="O26" s="57" t="e">
        <f t="shared" si="3"/>
        <v>#DIV/0!</v>
      </c>
      <c r="P26">
        <f t="shared" si="4"/>
        <v>0</v>
      </c>
    </row>
    <row r="27" spans="1:16" ht="13.5" thickBot="1">
      <c r="A27" s="75"/>
      <c r="B27" s="75">
        <f>B14</f>
        <v>0</v>
      </c>
      <c r="C27" s="75"/>
      <c r="D27" s="61">
        <f>IF('CLC Dual Meets'!B14&lt;1,"",'CLC Dual Meets'!B14)</f>
      </c>
      <c r="E27" s="50">
        <f>IF('CLC Dual Meets'!S29&lt;1,"",'CLC Dual Meets'!S29)</f>
      </c>
      <c r="F27" s="50">
        <f>IF('CLC Dual Meets'!B74&lt;1,"",'CLC Dual Meets'!B74)</f>
      </c>
      <c r="G27" s="50">
        <f>IF('CLC Dual Meets'!P89&lt;1,"",'CLC Dual Meets'!P89)</f>
      </c>
      <c r="H27" s="50">
        <f>IF('CLC Dual Meets'!B134&lt;1,"",'CLC Dual Meets'!B134)</f>
      </c>
      <c r="I27" s="50">
        <f>IF('CLC Dual Meets'!B179&lt;1,"",'CLC Dual Meets'!B179)</f>
      </c>
      <c r="J27" s="50">
        <f>IF('CLC Dual Meets'!I194&lt;1,"",'CLC Dual Meets'!I194)</f>
      </c>
      <c r="K27" s="62">
        <f>IF('CLC Dual Meets'!I209&lt;1,"",'CLC Dual Meets'!I209)</f>
      </c>
      <c r="L27" s="317"/>
      <c r="M27" s="299"/>
      <c r="N27" s="78" t="e">
        <f t="shared" si="2"/>
        <v>#DIV/0!</v>
      </c>
      <c r="O27" s="80" t="e">
        <f t="shared" si="3"/>
        <v>#DIV/0!</v>
      </c>
      <c r="P27">
        <f t="shared" si="4"/>
        <v>0</v>
      </c>
    </row>
    <row r="28" spans="1:15" ht="13.5" thickBot="1">
      <c r="A28" s="37"/>
      <c r="B28" s="884" t="s">
        <v>40</v>
      </c>
      <c r="C28" s="886"/>
      <c r="D28" s="51">
        <f>IF('CLC Dual Meets'!B15&lt;1,"",'CLC Dual Meets'!B15)</f>
        <v>191</v>
      </c>
      <c r="E28" s="52">
        <f>IF('CLC Dual Meets'!S30&lt;1,"",'CLC Dual Meets'!S30)</f>
        <v>178</v>
      </c>
      <c r="F28" s="52">
        <f>IF('CLC Dual Meets'!B75&lt;1,"",'CLC Dual Meets'!B75)</f>
        <v>178</v>
      </c>
      <c r="G28" s="52">
        <f>IF('CLC Dual Meets'!P90&lt;1,"",'CLC Dual Meets'!P90)</f>
        <v>191</v>
      </c>
      <c r="H28" s="52">
        <f>IF('CLC Dual Meets'!B135&lt;1,"",'CLC Dual Meets'!B135)</f>
        <v>187</v>
      </c>
      <c r="I28" s="52">
        <f>IF('CLC Dual Meets'!B180&lt;1,"",'CLC Dual Meets'!B180)</f>
        <v>179</v>
      </c>
      <c r="J28" s="52">
        <f>IF('CLC Dual Meets'!I195&lt;1,"",'CLC Dual Meets'!I195)</f>
        <v>173</v>
      </c>
      <c r="K28" s="53">
        <f>IF('CLC Dual Meets'!I210&lt;1,"",'CLC Dual Meets'!I210)</f>
        <v>201</v>
      </c>
      <c r="L28" s="270"/>
      <c r="M28" s="58"/>
      <c r="N28" s="55">
        <f>AVERAGE(D28:M28)</f>
        <v>184.75</v>
      </c>
      <c r="O28" s="83">
        <f>((N28-4*$N$41)*0.96)*(113/$N$42)+144</f>
        <v>181.33049710982658</v>
      </c>
    </row>
    <row r="29" spans="1:15" ht="13.5" thickBot="1">
      <c r="A29" s="37"/>
      <c r="B29" s="884" t="s">
        <v>41</v>
      </c>
      <c r="C29" s="886"/>
      <c r="D29" s="51">
        <f>IF('CLC Dual Meets'!E15&lt;1,"",'CLC Dual Meets'!E15)</f>
        <v>180</v>
      </c>
      <c r="E29" s="52">
        <f>IF('CLC Dual Meets'!P30&lt;1,"",'CLC Dual Meets'!P30)</f>
        <v>185</v>
      </c>
      <c r="F29" s="52">
        <f>IF('CLC Dual Meets'!E75&lt;1,"",'CLC Dual Meets'!E75)</f>
        <v>182</v>
      </c>
      <c r="G29" s="52">
        <f>IF('CLC Dual Meets'!S90&lt;1,"",'CLC Dual Meets'!S90)</f>
        <v>189</v>
      </c>
      <c r="H29" s="52">
        <f>IF('CLC Dual Meets'!E135&lt;1,"",'CLC Dual Meets'!E135)</f>
        <v>168</v>
      </c>
      <c r="I29" s="52">
        <f>IF('CLC Dual Meets'!E180&lt;1,"",'CLC Dual Meets'!E180)</f>
        <v>198</v>
      </c>
      <c r="J29" s="52">
        <f>IF('CLC Dual Meets'!L195&lt;1,"",'CLC Dual Meets'!L195)</f>
        <v>180</v>
      </c>
      <c r="K29" s="53">
        <f>IF('CLC Dual Meets'!L210&lt;1,"",'CLC Dual Meets'!L210)</f>
        <v>201</v>
      </c>
      <c r="L29" s="271"/>
      <c r="M29" s="300"/>
      <c r="N29" s="56">
        <f>AVERAGE(D29:M29)</f>
        <v>185.375</v>
      </c>
      <c r="O29" s="82">
        <f>((N29-4*$N$41)*0.96)*(113/$N$42)+144</f>
        <v>181.8530404624277</v>
      </c>
    </row>
    <row r="30" spans="1:15" ht="13.5" hidden="1" thickBot="1">
      <c r="A30" s="37"/>
      <c r="B30" s="884" t="s">
        <v>42</v>
      </c>
      <c r="C30" s="885"/>
      <c r="D30" s="52">
        <f aca="true" t="shared" si="5" ref="D30:K30">IF(D28&lt;D29,1,IF(D28=D29,"",IF(D28&gt;D29,0)))</f>
        <v>0</v>
      </c>
      <c r="E30" s="52">
        <f t="shared" si="5"/>
        <v>1</v>
      </c>
      <c r="F30" s="52">
        <f t="shared" si="5"/>
        <v>1</v>
      </c>
      <c r="G30" s="52">
        <f t="shared" si="5"/>
        <v>0</v>
      </c>
      <c r="H30" s="52">
        <f t="shared" si="5"/>
        <v>0</v>
      </c>
      <c r="I30" s="52">
        <f t="shared" si="5"/>
        <v>1</v>
      </c>
      <c r="J30" s="52">
        <f t="shared" si="5"/>
        <v>1</v>
      </c>
      <c r="K30" s="53">
        <f t="shared" si="5"/>
      </c>
      <c r="L30" s="272"/>
      <c r="M30" s="297"/>
      <c r="N30" s="37"/>
      <c r="O30" s="39"/>
    </row>
    <row r="31" spans="1:15" ht="13.5" thickBot="1">
      <c r="A31" s="37"/>
      <c r="B31" s="884" t="s">
        <v>55</v>
      </c>
      <c r="C31" s="886"/>
      <c r="D31" s="178" t="str">
        <f aca="true" t="shared" si="6" ref="D31:K31">IF(D28="","",IF(D28&lt;D29,"W",IF(D28=D29,"T",IF(D28&gt;D29,"L"))))</f>
        <v>L</v>
      </c>
      <c r="E31" s="54" t="str">
        <f t="shared" si="6"/>
        <v>W</v>
      </c>
      <c r="F31" s="54" t="str">
        <f t="shared" si="6"/>
        <v>W</v>
      </c>
      <c r="G31" s="54" t="str">
        <f t="shared" si="6"/>
        <v>L</v>
      </c>
      <c r="H31" s="54" t="str">
        <f t="shared" si="6"/>
        <v>L</v>
      </c>
      <c r="I31" s="54" t="str">
        <f t="shared" si="6"/>
        <v>W</v>
      </c>
      <c r="J31" s="54" t="str">
        <f t="shared" si="6"/>
        <v>W</v>
      </c>
      <c r="K31" s="179" t="str">
        <f t="shared" si="6"/>
        <v>T</v>
      </c>
      <c r="L31" s="273"/>
      <c r="M31" s="297"/>
      <c r="N31" s="37"/>
      <c r="O31" s="39"/>
    </row>
    <row r="32" spans="1:15" ht="13.5" thickBo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297"/>
      <c r="N32" s="37"/>
      <c r="O32" s="39"/>
    </row>
    <row r="33" spans="1:15" ht="12.75">
      <c r="A33" s="37"/>
      <c r="B33" s="887" t="s">
        <v>45</v>
      </c>
      <c r="C33" s="340" t="s">
        <v>43</v>
      </c>
      <c r="D33" s="336" t="s">
        <v>44</v>
      </c>
      <c r="E33" s="337" t="s">
        <v>125</v>
      </c>
      <c r="F33" s="37"/>
      <c r="G33" s="37"/>
      <c r="H33" s="37"/>
      <c r="I33" s="37"/>
      <c r="J33" s="37"/>
      <c r="K33" s="37"/>
      <c r="L33" s="37"/>
      <c r="M33" s="297"/>
      <c r="N33" s="37"/>
      <c r="O33" s="39"/>
    </row>
    <row r="34" spans="1:15" ht="13.5" thickBot="1">
      <c r="A34" s="37"/>
      <c r="B34" s="888"/>
      <c r="C34" s="341">
        <f>SUM(D30:K30)</f>
        <v>4</v>
      </c>
      <c r="D34" s="338">
        <f>SUM(D40:K40)</f>
        <v>3</v>
      </c>
      <c r="E34" s="339">
        <f>COUNTIF(D31:K31,"t")</f>
        <v>1</v>
      </c>
      <c r="F34" s="37"/>
      <c r="G34" s="37"/>
      <c r="H34" s="37"/>
      <c r="I34" s="37"/>
      <c r="J34" s="37"/>
      <c r="K34" s="37"/>
      <c r="L34" s="37"/>
      <c r="M34" s="297"/>
      <c r="N34" s="37"/>
      <c r="O34" s="39"/>
    </row>
    <row r="35" spans="1:15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01"/>
      <c r="N35" s="38"/>
      <c r="O35" s="40"/>
    </row>
    <row r="36" spans="1:15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01"/>
      <c r="N36" s="38"/>
      <c r="O36" s="40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01"/>
      <c r="N37" s="38"/>
      <c r="O37" s="40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01"/>
      <c r="N38" s="38"/>
      <c r="O38" s="40"/>
    </row>
    <row r="39" spans="1:15" ht="13.5" thickBo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01"/>
      <c r="N39" s="38"/>
      <c r="O39" s="40"/>
    </row>
    <row r="40" spans="1:15" ht="13.5" thickBot="1">
      <c r="A40" s="38"/>
      <c r="B40" s="38"/>
      <c r="C40" s="38" t="s">
        <v>51</v>
      </c>
      <c r="D40" s="41">
        <f>IF(D28&lt;D29,0,IF(D28=D29,"",IF(D28&gt;D29,1)))</f>
        <v>1</v>
      </c>
      <c r="E40" s="41">
        <f aca="true" t="shared" si="7" ref="E40:K40">IF(E28&lt;E29,0,IF(E28=E29,"",IF(E28&gt;E29,1)))</f>
        <v>0</v>
      </c>
      <c r="F40" s="41">
        <f t="shared" si="7"/>
        <v>0</v>
      </c>
      <c r="G40" s="41">
        <f t="shared" si="7"/>
        <v>1</v>
      </c>
      <c r="H40" s="41">
        <f t="shared" si="7"/>
        <v>1</v>
      </c>
      <c r="I40" s="41">
        <f t="shared" si="7"/>
        <v>0</v>
      </c>
      <c r="J40" s="41">
        <f t="shared" si="7"/>
        <v>0</v>
      </c>
      <c r="K40" s="41">
        <f t="shared" si="7"/>
      </c>
      <c r="L40" s="274"/>
      <c r="M40" s="301"/>
      <c r="N40" s="38"/>
      <c r="O40" s="40"/>
    </row>
    <row r="41" spans="1:15" ht="12.75">
      <c r="A41" s="38"/>
      <c r="B41" s="38"/>
      <c r="C41" s="38" t="s">
        <v>52</v>
      </c>
      <c r="D41" s="44">
        <f>IF('CLC Dual Meets'!B2&lt;1,"",'CLC Dual Meets'!B2)</f>
        <v>35.6</v>
      </c>
      <c r="E41" s="42">
        <f>IF('CLC Dual Meets'!P17&lt;1,"",'CLC Dual Meets'!P17)</f>
        <v>35.2</v>
      </c>
      <c r="F41" s="42">
        <f>IF('CLC Dual Meets'!B62&lt;1,"",'CLC Dual Meets'!B62)</f>
        <v>33.5</v>
      </c>
      <c r="G41" s="42">
        <f>IF('CLC Dual Meets'!P77&lt;1,"",'CLC Dual Meets'!P77)</f>
        <v>34.3</v>
      </c>
      <c r="H41" s="42">
        <f>IF('CLC Dual Meets'!B122&lt;1,"",'CLC Dual Meets'!B122)</f>
        <v>35.2</v>
      </c>
      <c r="I41" s="42">
        <f>IF('CLC Dual Meets'!B167&lt;1,"",'CLC Dual Meets'!B167)</f>
        <v>35.6</v>
      </c>
      <c r="J41" s="42">
        <f>IF('CLC Dual Meets'!I182&lt;1,"",'CLC Dual Meets'!I182)</f>
        <v>35.2</v>
      </c>
      <c r="K41" s="43">
        <f>IF('CLC Dual Meets'!I197&lt;1,"",'CLC Dual Meets'!I197)</f>
        <v>35.6</v>
      </c>
      <c r="L41" s="36"/>
      <c r="M41" s="36"/>
      <c r="N41" s="38">
        <f>AVERAGE(D41:M41)</f>
        <v>35.025000000000006</v>
      </c>
      <c r="O41" s="40"/>
    </row>
    <row r="42" spans="1:15" ht="12.75">
      <c r="A42" s="38"/>
      <c r="B42" s="38"/>
      <c r="C42" s="38" t="s">
        <v>53</v>
      </c>
      <c r="D42" s="44">
        <f>IF('CLC Dual Meets'!C2&lt;1,"",'CLC Dual Meets'!C2)</f>
        <v>136</v>
      </c>
      <c r="E42" s="42">
        <f>IF('CLC Dual Meets'!Q17&lt;1,"",'CLC Dual Meets'!Q17)</f>
        <v>132</v>
      </c>
      <c r="F42" s="42">
        <f>IF('CLC Dual Meets'!C62&lt;1,"",'CLC Dual Meets'!C62)</f>
        <v>116</v>
      </c>
      <c r="G42" s="42">
        <f>IF('CLC Dual Meets'!Q77&lt;1,"",'CLC Dual Meets'!Q77)</f>
        <v>124</v>
      </c>
      <c r="H42" s="42">
        <f>IF('CLC Dual Meets'!C122&lt;1,"",'CLC Dual Meets'!C122)</f>
        <v>132</v>
      </c>
      <c r="I42" s="42">
        <f>IF('CLC Dual Meets'!C167&lt;1,"",'CLC Dual Meets'!C167)</f>
        <v>136</v>
      </c>
      <c r="J42" s="42">
        <f>IF('CLC Dual Meets'!J182&lt;1,"",'CLC Dual Meets'!J182)</f>
        <v>127</v>
      </c>
      <c r="K42" s="43">
        <f>IF('CLC Dual Meets'!J197&lt;1,"",'CLC Dual Meets'!J197)</f>
        <v>135</v>
      </c>
      <c r="L42" s="36"/>
      <c r="M42" s="36"/>
      <c r="N42" s="38">
        <f>AVERAGE(D42:M42)</f>
        <v>129.75</v>
      </c>
      <c r="O42" s="40"/>
    </row>
    <row r="43" spans="1:15" ht="12.75">
      <c r="A43" s="38"/>
      <c r="B43" s="38"/>
      <c r="C43" s="38" t="s">
        <v>6</v>
      </c>
      <c r="D43" s="38"/>
      <c r="E43" s="38"/>
      <c r="F43" s="38"/>
      <c r="G43" s="38"/>
      <c r="H43" s="38"/>
      <c r="I43" s="38"/>
      <c r="J43" s="38"/>
      <c r="K43" s="38"/>
      <c r="L43" s="38"/>
      <c r="M43" s="301"/>
      <c r="N43" s="38"/>
      <c r="O43" s="40"/>
    </row>
    <row r="44" ht="12.75">
      <c r="O44" s="34"/>
    </row>
    <row r="45" ht="12.75">
      <c r="O45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21" right="0.22" top="1" bottom="1" header="0.5" footer="0.5"/>
  <pageSetup fitToHeight="1" fitToWidth="1"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75" zoomScaleNormal="75" zoomScalePageLayoutView="0" workbookViewId="0" topLeftCell="A4">
      <selection activeCell="L23" sqref="L23:M27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</cols>
  <sheetData>
    <row r="1" spans="1:15" ht="12.75">
      <c r="A1" s="127" t="s">
        <v>3</v>
      </c>
      <c r="B1" s="127" t="s">
        <v>26</v>
      </c>
      <c r="C1" s="127"/>
      <c r="D1" s="126"/>
      <c r="E1" s="126"/>
      <c r="F1" s="126"/>
      <c r="G1" s="126"/>
      <c r="H1" s="126"/>
      <c r="I1" s="126"/>
      <c r="J1" s="126"/>
      <c r="K1" s="126"/>
      <c r="L1" s="126"/>
      <c r="M1" s="302"/>
      <c r="N1" s="126"/>
      <c r="O1" s="126"/>
    </row>
    <row r="2" spans="1:15" ht="19.5" thickBot="1">
      <c r="A2" s="127" t="s">
        <v>4</v>
      </c>
      <c r="B2" s="128" t="s">
        <v>67</v>
      </c>
      <c r="C2" s="127"/>
      <c r="D2" s="126"/>
      <c r="E2" s="126"/>
      <c r="F2" s="126"/>
      <c r="G2" s="126"/>
      <c r="H2" s="126"/>
      <c r="I2" s="126"/>
      <c r="J2" s="126"/>
      <c r="K2" s="126"/>
      <c r="L2" s="126"/>
      <c r="M2" s="302"/>
      <c r="N2" s="126"/>
      <c r="O2" s="126"/>
    </row>
    <row r="3" spans="1:15" ht="39" thickBot="1">
      <c r="A3" s="127"/>
      <c r="B3" s="127"/>
      <c r="C3" s="127"/>
      <c r="D3" s="891" t="s">
        <v>7</v>
      </c>
      <c r="E3" s="897"/>
      <c r="F3" s="897"/>
      <c r="G3" s="897"/>
      <c r="H3" s="897"/>
      <c r="I3" s="897"/>
      <c r="J3" s="897"/>
      <c r="K3" s="897"/>
      <c r="L3" s="164"/>
      <c r="M3" s="169" t="s">
        <v>8</v>
      </c>
      <c r="N3" s="164" t="s">
        <v>98</v>
      </c>
      <c r="O3" s="126"/>
    </row>
    <row r="4" spans="1:15" ht="12.75">
      <c r="A4" s="176" t="s">
        <v>0</v>
      </c>
      <c r="B4" s="176" t="s">
        <v>1</v>
      </c>
      <c r="C4" s="176" t="s">
        <v>2</v>
      </c>
      <c r="D4" s="165" t="s">
        <v>28</v>
      </c>
      <c r="E4" s="129" t="s">
        <v>23</v>
      </c>
      <c r="F4" s="129" t="s">
        <v>30</v>
      </c>
      <c r="G4" s="129" t="s">
        <v>24</v>
      </c>
      <c r="H4" s="129" t="s">
        <v>5</v>
      </c>
      <c r="I4" s="129" t="s">
        <v>25</v>
      </c>
      <c r="J4" s="129" t="s">
        <v>27</v>
      </c>
      <c r="K4" s="129" t="s">
        <v>29</v>
      </c>
      <c r="L4" s="275"/>
      <c r="M4" s="170"/>
      <c r="N4" s="174"/>
      <c r="O4" s="126"/>
    </row>
    <row r="5" spans="1:15" ht="12.75">
      <c r="A5" s="171" t="str">
        <f aca="true" t="shared" si="0" ref="A5:A10">A18</f>
        <v>OO1</v>
      </c>
      <c r="B5" s="171" t="str">
        <f>'CLC Dual Meets'!H5</f>
        <v>JOSH SMIES</v>
      </c>
      <c r="C5" s="170" t="s">
        <v>6</v>
      </c>
      <c r="D5" s="166">
        <f>IF('CLC Dual Meets'!J5&lt;0.1,"",'CLC Dual Meets'!J5)</f>
        <v>3.5</v>
      </c>
      <c r="E5" s="130">
        <f>IF('CLC Dual Meets'!F35&lt;0.1,"",'CLC Dual Meets'!F35)</f>
      </c>
      <c r="F5" s="130">
        <f>IF('CLC Dual Meets'!Q50&lt;0.1,"",'CLC Dual Meets'!Q50)</f>
        <v>4</v>
      </c>
      <c r="G5" s="130">
        <f>IF('CLC Dual Meets'!J80&lt;0.1,"",'CLC Dual Meets'!J80)</f>
        <v>5</v>
      </c>
      <c r="H5" s="130">
        <f>IF('CLC Dual Meets'!F125&lt;0.1,"",'CLC Dual Meets'!F125)</f>
        <v>3.5</v>
      </c>
      <c r="I5" s="130">
        <f>IF('CLC Dual Meets'!T125&lt;0.1,"",'CLC Dual Meets'!T125)</f>
        <v>5</v>
      </c>
      <c r="J5" s="130">
        <f>IF('CLC Dual Meets'!M170&lt;0.1,"",'CLC Dual Meets'!M170)</f>
        <v>2.5</v>
      </c>
      <c r="K5" s="130">
        <f>IF('CLC Dual Meets'!Q185&lt;0.1,"",'CLC Dual Meets'!Q185)</f>
        <v>3.5</v>
      </c>
      <c r="L5" s="276"/>
      <c r="M5" s="170"/>
      <c r="N5" s="174">
        <f>SUM(D5:M5)</f>
        <v>27</v>
      </c>
      <c r="O5" s="126"/>
    </row>
    <row r="6" spans="1:15" ht="12.75">
      <c r="A6" s="171" t="str">
        <f t="shared" si="0"/>
        <v>OO2</v>
      </c>
      <c r="B6" s="171" t="str">
        <f>'CLC Dual Meets'!H6</f>
        <v>RAY KOLOCEK</v>
      </c>
      <c r="C6" s="170" t="s">
        <v>6</v>
      </c>
      <c r="D6" s="166">
        <f>IF('CLC Dual Meets'!J6&lt;0.1,"",'CLC Dual Meets'!J6)</f>
        <v>5</v>
      </c>
      <c r="E6" s="130">
        <f>IF('CLC Dual Meets'!F36&lt;0.1,"",'CLC Dual Meets'!F36)</f>
        <v>5</v>
      </c>
      <c r="F6" s="130">
        <f>IF('CLC Dual Meets'!Q51&lt;0.1,"",'CLC Dual Meets'!Q51)</f>
        <v>5</v>
      </c>
      <c r="G6" s="130">
        <f>IF('CLC Dual Meets'!J81&lt;0.1,"",'CLC Dual Meets'!J81)</f>
      </c>
      <c r="H6" s="130">
        <f>IF('CLC Dual Meets'!F126&lt;0.1,"",'CLC Dual Meets'!F126)</f>
        <v>3.5</v>
      </c>
      <c r="I6" s="130">
        <f>IF('CLC Dual Meets'!T126&lt;0.1,"",'CLC Dual Meets'!T126)</f>
        <v>3.5</v>
      </c>
      <c r="J6" s="130">
        <f>IF('CLC Dual Meets'!M171&lt;0.1,"",'CLC Dual Meets'!M171)</f>
        <v>5</v>
      </c>
      <c r="K6" s="130">
        <f>IF('CLC Dual Meets'!Q186&lt;0.1,"",'CLC Dual Meets'!Q186)</f>
        <v>5</v>
      </c>
      <c r="L6" s="276"/>
      <c r="M6" s="170"/>
      <c r="N6" s="174">
        <f aca="true" t="shared" si="1" ref="N6:N14">SUM(D6:M6)</f>
        <v>32</v>
      </c>
      <c r="O6" s="126"/>
    </row>
    <row r="7" spans="1:15" ht="12.75">
      <c r="A7" s="171" t="str">
        <f t="shared" si="0"/>
        <v>OO3</v>
      </c>
      <c r="B7" s="171" t="str">
        <f>'CLC Dual Meets'!H7</f>
        <v>JOE SMIES</v>
      </c>
      <c r="C7" s="170" t="s">
        <v>6</v>
      </c>
      <c r="D7" s="166">
        <f>IF('CLC Dual Meets'!J7&lt;0.1,"",'CLC Dual Meets'!J7)</f>
        <v>3.5</v>
      </c>
      <c r="E7" s="130">
        <f>IF('CLC Dual Meets'!F37&lt;0.1,"",'CLC Dual Meets'!F37)</f>
        <v>3</v>
      </c>
      <c r="F7" s="130">
        <f>IF('CLC Dual Meets'!Q52&lt;0.1,"",'CLC Dual Meets'!Q52)</f>
        <v>0.25</v>
      </c>
      <c r="G7" s="130">
        <f>IF('CLC Dual Meets'!J82&lt;0.1,"",'CLC Dual Meets'!J82)</f>
        <v>1</v>
      </c>
      <c r="H7" s="130">
        <f>IF('CLC Dual Meets'!F127&lt;0.1,"",'CLC Dual Meets'!F127)</f>
        <v>5</v>
      </c>
      <c r="I7" s="130">
        <f>IF('CLC Dual Meets'!T127&lt;0.1,"",'CLC Dual Meets'!T127)</f>
        <v>2</v>
      </c>
      <c r="J7" s="130">
        <f>IF('CLC Dual Meets'!M172&lt;0.1,"",'CLC Dual Meets'!M172)</f>
      </c>
      <c r="K7" s="130">
        <f>IF('CLC Dual Meets'!Q187&lt;0.1,"",'CLC Dual Meets'!Q187)</f>
        <v>0.5</v>
      </c>
      <c r="L7" s="276"/>
      <c r="M7" s="170"/>
      <c r="N7" s="174">
        <f t="shared" si="1"/>
        <v>15.25</v>
      </c>
      <c r="O7" s="126"/>
    </row>
    <row r="8" spans="1:15" ht="12.75">
      <c r="A8" s="171" t="str">
        <f t="shared" si="0"/>
        <v>OO4</v>
      </c>
      <c r="B8" s="171" t="str">
        <f>'CLC Dual Meets'!H8</f>
        <v>JEROD TENPAS</v>
      </c>
      <c r="C8" s="170" t="s">
        <v>6</v>
      </c>
      <c r="D8" s="166">
        <f>IF('CLC Dual Meets'!J8&lt;0.1,"",'CLC Dual Meets'!J8)</f>
      </c>
      <c r="E8" s="130">
        <f>IF('CLC Dual Meets'!F38&lt;0.1,"",'CLC Dual Meets'!F38)</f>
      </c>
      <c r="F8" s="130">
        <f>IF('CLC Dual Meets'!Q53&lt;0.1,"",'CLC Dual Meets'!Q53)</f>
      </c>
      <c r="G8" s="130">
        <f>IF('CLC Dual Meets'!J83&lt;0.1,"",'CLC Dual Meets'!J83)</f>
        <v>3.5</v>
      </c>
      <c r="H8" s="130">
        <f>IF('CLC Dual Meets'!F128&lt;0.1,"",'CLC Dual Meets'!F128)</f>
      </c>
      <c r="I8" s="130">
        <f>IF('CLC Dual Meets'!T128&lt;0.1,"",'CLC Dual Meets'!T128)</f>
      </c>
      <c r="J8" s="130">
        <f>IF('CLC Dual Meets'!M173&lt;0.1,"",'CLC Dual Meets'!M173)</f>
        <v>4</v>
      </c>
      <c r="K8" s="130">
        <f>IF('CLC Dual Meets'!Q188&lt;0.1,"",'CLC Dual Meets'!Q188)</f>
      </c>
      <c r="L8" s="276"/>
      <c r="M8" s="170"/>
      <c r="N8" s="174">
        <f t="shared" si="1"/>
        <v>7.5</v>
      </c>
      <c r="O8" s="126"/>
    </row>
    <row r="9" spans="1:15" ht="12.75">
      <c r="A9" s="171" t="str">
        <f t="shared" si="0"/>
        <v>OO5</v>
      </c>
      <c r="B9" s="171" t="str">
        <f>'CLC Dual Meets'!H9</f>
        <v>ALEX HUIBREGTSE</v>
      </c>
      <c r="C9" s="170" t="s">
        <v>6</v>
      </c>
      <c r="D9" s="166">
        <f>IF('CLC Dual Meets'!J9&lt;0.1,"",'CLC Dual Meets'!J9)</f>
        <v>1</v>
      </c>
      <c r="E9" s="130">
        <f>IF('CLC Dual Meets'!F39&lt;0.1,"",'CLC Dual Meets'!F39)</f>
        <v>3</v>
      </c>
      <c r="F9" s="130">
        <f>IF('CLC Dual Meets'!Q54&lt;0.1,"",'CLC Dual Meets'!Q54)</f>
        <v>3</v>
      </c>
      <c r="G9" s="130">
        <f>IF('CLC Dual Meets'!J84&lt;0.1,"",'CLC Dual Meets'!J84)</f>
      </c>
      <c r="H9" s="130">
        <f>IF('CLC Dual Meets'!F129&lt;0.1,"",'CLC Dual Meets'!F129)</f>
      </c>
      <c r="I9" s="130">
        <f>IF('CLC Dual Meets'!T129&lt;0.1,"",'CLC Dual Meets'!T129)</f>
      </c>
      <c r="J9" s="130">
        <f>IF('CLC Dual Meets'!M174&lt;0.1,"",'CLC Dual Meets'!M174)</f>
        <v>0.5</v>
      </c>
      <c r="K9" s="130">
        <f>IF('CLC Dual Meets'!Q189&lt;0.1,"",'CLC Dual Meets'!Q189)</f>
        <v>0.5</v>
      </c>
      <c r="L9" s="276"/>
      <c r="M9" s="170"/>
      <c r="N9" s="174">
        <f t="shared" si="1"/>
        <v>8</v>
      </c>
      <c r="O9" s="126"/>
    </row>
    <row r="10" spans="1:15" ht="12.75">
      <c r="A10" s="171" t="str">
        <f t="shared" si="0"/>
        <v>OO6</v>
      </c>
      <c r="B10" s="171">
        <f>'CLC Dual Meets'!H10</f>
        <v>0</v>
      </c>
      <c r="C10" s="170" t="s">
        <v>6</v>
      </c>
      <c r="D10" s="166">
        <f>IF('CLC Dual Meets'!J10&lt;0.1,"",'CLC Dual Meets'!J10)</f>
      </c>
      <c r="E10" s="130">
        <f>IF('CLC Dual Meets'!F40&lt;0.1,"",'CLC Dual Meets'!F40)</f>
      </c>
      <c r="F10" s="130">
        <f>IF('CLC Dual Meets'!Q55&lt;0.1,"",'CLC Dual Meets'!Q55)</f>
      </c>
      <c r="G10" s="130">
        <f>IF('CLC Dual Meets'!J85&lt;0.1,"",'CLC Dual Meets'!J85)</f>
      </c>
      <c r="H10" s="130">
        <f>IF('CLC Dual Meets'!F130&lt;0.1,"",'CLC Dual Meets'!F130)</f>
      </c>
      <c r="I10" s="130">
        <f>IF('CLC Dual Meets'!T130&lt;0.1,"",'CLC Dual Meets'!T130)</f>
      </c>
      <c r="J10" s="130">
        <f>IF('CLC Dual Meets'!M175&lt;0.1,"",'CLC Dual Meets'!M175)</f>
      </c>
      <c r="K10" s="130">
        <f>IF('CLC Dual Meets'!Q190&lt;0.1,"",'CLC Dual Meets'!Q190)</f>
      </c>
      <c r="L10" s="276"/>
      <c r="M10" s="170"/>
      <c r="N10" s="174">
        <f t="shared" si="1"/>
        <v>0</v>
      </c>
      <c r="O10" s="126"/>
    </row>
    <row r="11" spans="1:15" ht="12.75">
      <c r="A11" s="247"/>
      <c r="B11" s="171">
        <f>'CLC Dual Meets'!H11</f>
        <v>0</v>
      </c>
      <c r="C11" s="170" t="s">
        <v>6</v>
      </c>
      <c r="D11" s="166">
        <f>IF('CLC Dual Meets'!J11&lt;0.1,"",'CLC Dual Meets'!J11)</f>
      </c>
      <c r="E11" s="130">
        <f>IF('CLC Dual Meets'!F41&lt;0.1,"",'CLC Dual Meets'!F41)</f>
      </c>
      <c r="F11" s="130">
        <f>IF('CLC Dual Meets'!Q56&lt;0.1,"",'CLC Dual Meets'!Q56)</f>
      </c>
      <c r="G11" s="130">
        <f>IF('CLC Dual Meets'!J86&lt;0.1,"",'CLC Dual Meets'!J86)</f>
      </c>
      <c r="H11" s="130">
        <f>IF('CLC Dual Meets'!F131&lt;0.1,"",'CLC Dual Meets'!F131)</f>
      </c>
      <c r="I11" s="130">
        <f>IF('CLC Dual Meets'!T131&lt;0.1,"",'CLC Dual Meets'!T131)</f>
      </c>
      <c r="J11" s="130">
        <f>IF('CLC Dual Meets'!M176&lt;0.1,"",'CLC Dual Meets'!M176)</f>
      </c>
      <c r="K11" s="130">
        <f>IF('CLC Dual Meets'!Q191&lt;0.1,"",'CLC Dual Meets'!Q191)</f>
      </c>
      <c r="L11" s="276"/>
      <c r="M11" s="170"/>
      <c r="N11" s="174">
        <f>SUM(D11:M11)</f>
        <v>0</v>
      </c>
      <c r="O11" s="126"/>
    </row>
    <row r="12" spans="1:15" ht="12.75">
      <c r="A12" s="247"/>
      <c r="B12" s="171">
        <f>'CLC Dual Meets'!H12</f>
        <v>0</v>
      </c>
      <c r="C12" s="170" t="s">
        <v>6</v>
      </c>
      <c r="D12" s="166">
        <f>IF('CLC Dual Meets'!J12&lt;0.1,"",'CLC Dual Meets'!J12)</f>
      </c>
      <c r="E12" s="130">
        <f>IF('CLC Dual Meets'!F42&lt;0.1,"",'CLC Dual Meets'!F42)</f>
      </c>
      <c r="F12" s="130">
        <f>IF('CLC Dual Meets'!Q57&lt;0.1,"",'CLC Dual Meets'!Q57)</f>
      </c>
      <c r="G12" s="130">
        <f>IF('CLC Dual Meets'!J87&lt;0.1,"",'CLC Dual Meets'!J87)</f>
      </c>
      <c r="H12" s="130">
        <f>IF('CLC Dual Meets'!F132&lt;0.1,"",'CLC Dual Meets'!F132)</f>
      </c>
      <c r="I12" s="130">
        <f>IF('CLC Dual Meets'!T132&lt;0.1,"",'CLC Dual Meets'!T132)</f>
      </c>
      <c r="J12" s="130">
        <f>IF('CLC Dual Meets'!M177&lt;0.1,"",'CLC Dual Meets'!M177)</f>
      </c>
      <c r="K12" s="130">
        <f>IF('CLC Dual Meets'!Q192&lt;0.1,"",'CLC Dual Meets'!Q192)</f>
      </c>
      <c r="L12" s="276"/>
      <c r="M12" s="170"/>
      <c r="N12" s="174">
        <f>SUM(D12:M12)</f>
        <v>0</v>
      </c>
      <c r="O12" s="126"/>
    </row>
    <row r="13" spans="1:15" ht="12.75">
      <c r="A13" s="247"/>
      <c r="B13" s="171">
        <f>'CLC Dual Meets'!H13</f>
        <v>0</v>
      </c>
      <c r="C13" s="170" t="s">
        <v>6</v>
      </c>
      <c r="D13" s="166">
        <f>IF('CLC Dual Meets'!J13&lt;0.1,"",'CLC Dual Meets'!J13)</f>
      </c>
      <c r="E13" s="130">
        <f>IF('CLC Dual Meets'!F43&lt;0.1,"",'CLC Dual Meets'!F43)</f>
      </c>
      <c r="F13" s="130">
        <f>IF('CLC Dual Meets'!Q58&lt;0.1,"",'CLC Dual Meets'!Q58)</f>
      </c>
      <c r="G13" s="130">
        <f>IF('CLC Dual Meets'!J88&lt;0.1,"",'CLC Dual Meets'!J88)</f>
      </c>
      <c r="H13" s="130">
        <f>IF('CLC Dual Meets'!F133&lt;0.1,"",'CLC Dual Meets'!F133)</f>
      </c>
      <c r="I13" s="130">
        <f>IF('CLC Dual Meets'!T133&lt;0.1,"",'CLC Dual Meets'!T133)</f>
      </c>
      <c r="J13" s="130">
        <f>IF('CLC Dual Meets'!M178&lt;0.1,"",'CLC Dual Meets'!M178)</f>
      </c>
      <c r="K13" s="130">
        <f>IF('CLC Dual Meets'!Q193&lt;0.1,"",'CLC Dual Meets'!Q193)</f>
      </c>
      <c r="L13" s="276"/>
      <c r="M13" s="170"/>
      <c r="N13" s="174">
        <f>SUM(D13:M13)</f>
        <v>0</v>
      </c>
      <c r="O13" s="126"/>
    </row>
    <row r="14" spans="1:15" ht="13.5" thickBot="1">
      <c r="A14" s="172" t="str">
        <f>A27</f>
        <v>OO7</v>
      </c>
      <c r="B14" s="172">
        <f>'CLC Dual Meets'!H14</f>
        <v>0</v>
      </c>
      <c r="C14" s="348" t="s">
        <v>6</v>
      </c>
      <c r="D14" s="167">
        <f>IF('CLC Dual Meets'!J14&lt;0.1,"",'CLC Dual Meets'!J14)</f>
      </c>
      <c r="E14" s="168">
        <f>IF('CLC Dual Meets'!F44&lt;0.1,"",'CLC Dual Meets'!F44)</f>
      </c>
      <c r="F14" s="168">
        <f>IF('CLC Dual Meets'!Q59&lt;0.1,"",'CLC Dual Meets'!Q59)</f>
      </c>
      <c r="G14" s="168">
        <f>IF('CLC Dual Meets'!J89&lt;0.1,"",'CLC Dual Meets'!J89)</f>
      </c>
      <c r="H14" s="168">
        <f>IF('CLC Dual Meets'!F134&lt;0.1,"",'CLC Dual Meets'!F134)</f>
      </c>
      <c r="I14" s="168">
        <f>IF('CLC Dual Meets'!T134&lt;0.1,"",'CLC Dual Meets'!T134)</f>
      </c>
      <c r="J14" s="168">
        <f>IF('CLC Dual Meets'!M179&lt;0.1,"",'CLC Dual Meets'!M179)</f>
      </c>
      <c r="K14" s="130">
        <f>IF('CLC Dual Meets'!Q194&lt;0.1,"",'CLC Dual Meets'!Q194)</f>
      </c>
      <c r="L14" s="277"/>
      <c r="M14" s="303"/>
      <c r="N14" s="175">
        <f t="shared" si="1"/>
        <v>0</v>
      </c>
      <c r="O14" s="126"/>
    </row>
    <row r="15" spans="1:15" ht="13.5" thickBot="1">
      <c r="A15" s="126" t="s">
        <v>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302"/>
      <c r="N15" s="126"/>
      <c r="O15" s="126"/>
    </row>
    <row r="16" spans="1:15" ht="26.25" thickBot="1">
      <c r="A16" s="127"/>
      <c r="B16" s="127"/>
      <c r="C16" s="127"/>
      <c r="D16" s="891" t="s">
        <v>7</v>
      </c>
      <c r="E16" s="897"/>
      <c r="F16" s="897"/>
      <c r="G16" s="897"/>
      <c r="H16" s="897"/>
      <c r="I16" s="897"/>
      <c r="J16" s="897"/>
      <c r="K16" s="897"/>
      <c r="L16" s="891"/>
      <c r="M16" s="863"/>
      <c r="N16" s="169" t="s">
        <v>66</v>
      </c>
      <c r="O16" s="152" t="s">
        <v>54</v>
      </c>
    </row>
    <row r="17" spans="1:15" ht="12.75">
      <c r="A17" s="176" t="s">
        <v>0</v>
      </c>
      <c r="B17" s="176" t="s">
        <v>1</v>
      </c>
      <c r="C17" s="176" t="s">
        <v>2</v>
      </c>
      <c r="D17" s="165" t="s">
        <v>28</v>
      </c>
      <c r="E17" s="129" t="s">
        <v>23</v>
      </c>
      <c r="F17" s="129" t="s">
        <v>30</v>
      </c>
      <c r="G17" s="129" t="s">
        <v>24</v>
      </c>
      <c r="H17" s="129" t="s">
        <v>5</v>
      </c>
      <c r="I17" s="129" t="s">
        <v>25</v>
      </c>
      <c r="J17" s="129" t="s">
        <v>27</v>
      </c>
      <c r="K17" s="129" t="s">
        <v>29</v>
      </c>
      <c r="L17" s="275"/>
      <c r="M17" s="170"/>
      <c r="N17" s="173"/>
      <c r="O17" s="149"/>
    </row>
    <row r="18" spans="1:16" ht="12.75">
      <c r="A18" s="171" t="s">
        <v>68</v>
      </c>
      <c r="B18" s="171" t="str">
        <f aca="true" t="shared" si="2" ref="B18:B27">B5</f>
        <v>JOSH SMIES</v>
      </c>
      <c r="C18" s="171" t="s">
        <v>6</v>
      </c>
      <c r="D18" s="166">
        <f>IF('CLC Dual Meets'!I5&lt;1,"",'CLC Dual Meets'!I5)</f>
        <v>41</v>
      </c>
      <c r="E18" s="130">
        <f>IF('CLC Dual Meets'!E35&lt;1,"",'CLC Dual Meets'!E35)</f>
        <v>44</v>
      </c>
      <c r="F18" s="130">
        <f>IF('CLC Dual Meets'!P50&lt;1,"",'CLC Dual Meets'!P50)</f>
        <v>40</v>
      </c>
      <c r="G18" s="130">
        <f>IF('CLC Dual Meets'!I80&lt;1,"",'CLC Dual Meets'!I80)</f>
        <v>39</v>
      </c>
      <c r="H18" s="130">
        <f>IF('CLC Dual Meets'!E125&lt;1,"",'CLC Dual Meets'!E125)</f>
        <v>41</v>
      </c>
      <c r="I18" s="130">
        <f>IF('CLC Dual Meets'!S125&lt;1,"",'CLC Dual Meets'!S125)</f>
        <v>36</v>
      </c>
      <c r="J18" s="130">
        <f>IF('CLC Dual Meets'!L170&lt;1,"",'CLC Dual Meets'!L170)</f>
        <v>42</v>
      </c>
      <c r="K18" s="130">
        <f>IF('CLC Dual Meets'!P185&lt;1,"",'CLC Dual Meets'!P185)</f>
        <v>42</v>
      </c>
      <c r="L18" s="276">
        <f>VLOOKUP($B18,'CLC TOURNAMENT INDIVIDUAL'!$C$6:'CLC TOURNAMENT INDIVIDUAL'!$Y$450,12,FALSE)</f>
        <v>39</v>
      </c>
      <c r="M18" s="318">
        <f>VLOOKUP($B18,'CLC TOURNAMENT INDIVIDUAL'!$C$6:'CLC TOURNAMENT INDIVIDUAL'!$Y$450,22,FALSE)</f>
        <v>40</v>
      </c>
      <c r="N18" s="173">
        <f>IF(P18&lt;6,AVERAGE(D18:M18),(SUM(D18:M18)-MAX(D18:M18))/(P18-1))</f>
        <v>40</v>
      </c>
      <c r="O18" s="150">
        <f>((N18-$N$41)*0.96)*(113/$N$42)+36</f>
        <v>41.64005031446541</v>
      </c>
      <c r="P18">
        <f>COUNTIF(D18:M18,"&gt;1")</f>
        <v>10</v>
      </c>
    </row>
    <row r="19" spans="1:16" ht="12.75">
      <c r="A19" s="171" t="s">
        <v>69</v>
      </c>
      <c r="B19" s="171" t="str">
        <f t="shared" si="2"/>
        <v>RAY KOLOCEK</v>
      </c>
      <c r="C19" s="171" t="s">
        <v>6</v>
      </c>
      <c r="D19" s="166">
        <f>IF('CLC Dual Meets'!I6&lt;1,"",'CLC Dual Meets'!I6)</f>
        <v>40</v>
      </c>
      <c r="E19" s="130">
        <f>IF('CLC Dual Meets'!E36&lt;1,"",'CLC Dual Meets'!E36)</f>
        <v>37</v>
      </c>
      <c r="F19" s="130">
        <f>IF('CLC Dual Meets'!P51&lt;1,"",'CLC Dual Meets'!P51)</f>
        <v>39</v>
      </c>
      <c r="G19" s="130">
        <f>IF('CLC Dual Meets'!I81&lt;1,"",'CLC Dual Meets'!I81)</f>
        <v>47</v>
      </c>
      <c r="H19" s="130">
        <f>IF('CLC Dual Meets'!E126&lt;1,"",'CLC Dual Meets'!E126)</f>
        <v>41</v>
      </c>
      <c r="I19" s="130">
        <f>IF('CLC Dual Meets'!S126&lt;1,"",'CLC Dual Meets'!S126)</f>
        <v>39</v>
      </c>
      <c r="J19" s="130">
        <f>IF('CLC Dual Meets'!L171&lt;1,"",'CLC Dual Meets'!L171)</f>
        <v>35</v>
      </c>
      <c r="K19" s="130">
        <f>IF('CLC Dual Meets'!P186&lt;1,"",'CLC Dual Meets'!P186)</f>
        <v>41</v>
      </c>
      <c r="L19" s="276">
        <f>VLOOKUP($B19,'CLC TOURNAMENT INDIVIDUAL'!$C$6:'CLC TOURNAMENT INDIVIDUAL'!$Y$450,12,FALSE)</f>
        <v>39</v>
      </c>
      <c r="M19" s="318">
        <f>VLOOKUP($B19,'CLC TOURNAMENT INDIVIDUAL'!$C$6:'CLC TOURNAMENT INDIVIDUAL'!$Y$450,22,FALSE)</f>
        <v>43</v>
      </c>
      <c r="N19" s="173">
        <f aca="true" t="shared" si="3" ref="N19:N27">IF(P19&lt;6,AVERAGE(D19:M19),(SUM(D19:M19)-MAX(D19:M19))/(P19-1))</f>
        <v>39.333333333333336</v>
      </c>
      <c r="O19" s="150">
        <f aca="true" t="shared" si="4" ref="O19:O27">((N19-$N$41)*0.96)*(113/$N$42)+36</f>
        <v>41.033593291404614</v>
      </c>
      <c r="P19">
        <f aca="true" t="shared" si="5" ref="P19:P27">COUNTIF(D19:M19,"&gt;1")</f>
        <v>10</v>
      </c>
    </row>
    <row r="20" spans="1:16" ht="12.75">
      <c r="A20" s="171" t="s">
        <v>70</v>
      </c>
      <c r="B20" s="171" t="str">
        <f t="shared" si="2"/>
        <v>JOE SMIES</v>
      </c>
      <c r="C20" s="171" t="s">
        <v>6</v>
      </c>
      <c r="D20" s="166">
        <f>IF('CLC Dual Meets'!I7&lt;1,"",'CLC Dual Meets'!I7)</f>
        <v>41</v>
      </c>
      <c r="E20" s="130">
        <f>IF('CLC Dual Meets'!E37&lt;1,"",'CLC Dual Meets'!E37)</f>
        <v>41</v>
      </c>
      <c r="F20" s="130">
        <f>IF('CLC Dual Meets'!P52&lt;1,"",'CLC Dual Meets'!P52)</f>
        <v>46</v>
      </c>
      <c r="G20" s="130">
        <f>IF('CLC Dual Meets'!I82&lt;1,"",'CLC Dual Meets'!I82)</f>
        <v>46</v>
      </c>
      <c r="H20" s="130">
        <f>IF('CLC Dual Meets'!E127&lt;1,"",'CLC Dual Meets'!E127)</f>
        <v>39</v>
      </c>
      <c r="I20" s="130">
        <f>IF('CLC Dual Meets'!S127&lt;1,"",'CLC Dual Meets'!S127)</f>
        <v>42</v>
      </c>
      <c r="J20" s="130">
        <f>IF('CLC Dual Meets'!L172&lt;1,"",'CLC Dual Meets'!L172)</f>
        <v>46</v>
      </c>
      <c r="K20" s="130">
        <f>IF('CLC Dual Meets'!P187&lt;1,"",'CLC Dual Meets'!P187)</f>
        <v>45</v>
      </c>
      <c r="L20" s="276">
        <f>VLOOKUP($B20,'CLC TOURNAMENT INDIVIDUAL'!$C$6:'CLC TOURNAMENT INDIVIDUAL'!$Y$450,12,FALSE)</f>
        <v>34</v>
      </c>
      <c r="M20" s="318">
        <f>VLOOKUP($B20,'CLC TOURNAMENT INDIVIDUAL'!$C$6:'CLC TOURNAMENT INDIVIDUAL'!$Y$450,22,FALSE)</f>
        <v>38</v>
      </c>
      <c r="N20" s="173">
        <f t="shared" si="3"/>
        <v>41.333333333333336</v>
      </c>
      <c r="O20" s="150">
        <f t="shared" si="4"/>
        <v>42.85296436058701</v>
      </c>
      <c r="P20">
        <f t="shared" si="5"/>
        <v>10</v>
      </c>
    </row>
    <row r="21" spans="1:16" ht="12.75">
      <c r="A21" s="171" t="s">
        <v>71</v>
      </c>
      <c r="B21" s="171" t="str">
        <f t="shared" si="2"/>
        <v>JEROD TENPAS</v>
      </c>
      <c r="C21" s="171" t="s">
        <v>6</v>
      </c>
      <c r="D21" s="166">
        <f>IF('CLC Dual Meets'!I8&lt;1,"",'CLC Dual Meets'!I8)</f>
        <v>48</v>
      </c>
      <c r="E21" s="130">
        <f>IF('CLC Dual Meets'!E38&lt;1,"",'CLC Dual Meets'!E38)</f>
        <v>46</v>
      </c>
      <c r="F21" s="130">
        <f>IF('CLC Dual Meets'!P53&lt;1,"",'CLC Dual Meets'!P53)</f>
        <v>49</v>
      </c>
      <c r="G21" s="130">
        <f>IF('CLC Dual Meets'!I83&lt;1,"",'CLC Dual Meets'!I83)</f>
        <v>42</v>
      </c>
      <c r="H21" s="130">
        <f>IF('CLC Dual Meets'!E128&lt;1,"",'CLC Dual Meets'!E128)</f>
        <v>47</v>
      </c>
      <c r="I21" s="130">
        <f>IF('CLC Dual Meets'!S128&lt;1,"",'CLC Dual Meets'!S128)</f>
        <v>48</v>
      </c>
      <c r="J21" s="130">
        <f>IF('CLC Dual Meets'!L173&lt;1,"",'CLC Dual Meets'!L173)</f>
        <v>41</v>
      </c>
      <c r="K21" s="130">
        <f>IF('CLC Dual Meets'!P188&lt;1,"",'CLC Dual Meets'!P188)</f>
        <v>50</v>
      </c>
      <c r="L21" s="276">
        <f>VLOOKUP($B21,'CLC TOURNAMENT INDIVIDUAL'!$C$6:'CLC TOURNAMENT INDIVIDUAL'!$Y$450,12,FALSE)</f>
        <v>37</v>
      </c>
      <c r="M21" s="318">
        <f>VLOOKUP($B21,'CLC TOURNAMENT INDIVIDUAL'!$C$6:'CLC TOURNAMENT INDIVIDUAL'!$Y$450,22,FALSE)</f>
        <v>44</v>
      </c>
      <c r="N21" s="173">
        <f t="shared" si="3"/>
        <v>44.666666666666664</v>
      </c>
      <c r="O21" s="150">
        <f t="shared" si="4"/>
        <v>45.88524947589099</v>
      </c>
      <c r="P21">
        <f t="shared" si="5"/>
        <v>10</v>
      </c>
    </row>
    <row r="22" spans="1:16" ht="12.75">
      <c r="A22" s="171" t="s">
        <v>72</v>
      </c>
      <c r="B22" s="171" t="str">
        <f t="shared" si="2"/>
        <v>ALEX HUIBREGTSE</v>
      </c>
      <c r="C22" s="171" t="s">
        <v>6</v>
      </c>
      <c r="D22" s="166">
        <f>IF('CLC Dual Meets'!I9&lt;1,"",'CLC Dual Meets'!I9)</f>
        <v>45</v>
      </c>
      <c r="E22" s="130">
        <f>IF('CLC Dual Meets'!E39&lt;1,"",'CLC Dual Meets'!E39)</f>
        <v>41</v>
      </c>
      <c r="F22" s="130">
        <f>IF('CLC Dual Meets'!P54&lt;1,"",'CLC Dual Meets'!P54)</f>
        <v>42</v>
      </c>
      <c r="G22" s="130">
        <f>IF('CLC Dual Meets'!I84&lt;1,"",'CLC Dual Meets'!I84)</f>
        <v>47</v>
      </c>
      <c r="H22" s="130">
        <f>IF('CLC Dual Meets'!E129&lt;1,"",'CLC Dual Meets'!E129)</f>
        <v>48</v>
      </c>
      <c r="I22" s="130">
        <f>IF('CLC Dual Meets'!S129&lt;1,"",'CLC Dual Meets'!S129)</f>
        <v>51</v>
      </c>
      <c r="J22" s="130">
        <f>IF('CLC Dual Meets'!L174&lt;1,"",'CLC Dual Meets'!L174)</f>
        <v>44</v>
      </c>
      <c r="K22" s="130">
        <f>IF('CLC Dual Meets'!P189&lt;1,"",'CLC Dual Meets'!P189)</f>
        <v>45</v>
      </c>
      <c r="L22" s="276">
        <f>VLOOKUP($B22,'CLC TOURNAMENT INDIVIDUAL'!$C$6:'CLC TOURNAMENT INDIVIDUAL'!$Y$450,12,FALSE)</f>
        <v>48</v>
      </c>
      <c r="M22" s="318">
        <f>VLOOKUP($B22,'CLC TOURNAMENT INDIVIDUAL'!$C$6:'CLC TOURNAMENT INDIVIDUAL'!$Y$450,22,FALSE)</f>
        <v>48</v>
      </c>
      <c r="N22" s="173">
        <f t="shared" si="3"/>
        <v>45.333333333333336</v>
      </c>
      <c r="O22" s="150">
        <f t="shared" si="4"/>
        <v>46.491706498951785</v>
      </c>
      <c r="P22">
        <f t="shared" si="5"/>
        <v>10</v>
      </c>
    </row>
    <row r="23" spans="1:16" ht="12.75">
      <c r="A23" s="171" t="s">
        <v>73</v>
      </c>
      <c r="B23" s="171">
        <f t="shared" si="2"/>
        <v>0</v>
      </c>
      <c r="C23" s="171" t="s">
        <v>6</v>
      </c>
      <c r="D23" s="166">
        <f>IF('CLC Dual Meets'!I10&lt;1,"",'CLC Dual Meets'!I10)</f>
      </c>
      <c r="E23" s="130">
        <f>IF('CLC Dual Meets'!E40&lt;1,"",'CLC Dual Meets'!E40)</f>
      </c>
      <c r="F23" s="130">
        <f>IF('CLC Dual Meets'!P55&lt;1,"",'CLC Dual Meets'!P55)</f>
      </c>
      <c r="G23" s="130">
        <f>IF('CLC Dual Meets'!I85&lt;1,"",'CLC Dual Meets'!I85)</f>
      </c>
      <c r="H23" s="130">
        <f>IF('CLC Dual Meets'!E130&lt;1,"",'CLC Dual Meets'!E130)</f>
      </c>
      <c r="I23" s="130">
        <f>IF('CLC Dual Meets'!S130&lt;1,"",'CLC Dual Meets'!S130)</f>
      </c>
      <c r="J23" s="130">
        <f>IF('CLC Dual Meets'!L175&lt;1,"",'CLC Dual Meets'!L175)</f>
      </c>
      <c r="K23" s="130">
        <f>IF('CLC Dual Meets'!P190&lt;1,"",'CLC Dual Meets'!P190)</f>
      </c>
      <c r="L23" s="276"/>
      <c r="M23" s="318"/>
      <c r="N23" s="173" t="e">
        <f t="shared" si="3"/>
        <v>#DIV/0!</v>
      </c>
      <c r="O23" s="150" t="e">
        <f t="shared" si="4"/>
        <v>#DIV/0!</v>
      </c>
      <c r="P23">
        <f t="shared" si="5"/>
        <v>0</v>
      </c>
    </row>
    <row r="24" spans="1:16" ht="12.75">
      <c r="A24" s="247"/>
      <c r="B24" s="171">
        <f t="shared" si="2"/>
        <v>0</v>
      </c>
      <c r="C24" s="171" t="s">
        <v>6</v>
      </c>
      <c r="D24" s="166">
        <f>IF('CLC Dual Meets'!I11&lt;1,"",'CLC Dual Meets'!I11)</f>
      </c>
      <c r="E24" s="130">
        <f>IF('CLC Dual Meets'!E41&lt;1,"",'CLC Dual Meets'!E41)</f>
      </c>
      <c r="F24" s="130">
        <f>IF('CLC Dual Meets'!P56&lt;1,"",'CLC Dual Meets'!P56)</f>
      </c>
      <c r="G24" s="130">
        <f>IF('CLC Dual Meets'!I86&lt;1,"",'CLC Dual Meets'!I86)</f>
      </c>
      <c r="H24" s="130">
        <f>IF('CLC Dual Meets'!E131&lt;1,"",'CLC Dual Meets'!E131)</f>
      </c>
      <c r="I24" s="130">
        <f>IF('CLC Dual Meets'!S131&lt;1,"",'CLC Dual Meets'!S131)</f>
      </c>
      <c r="J24" s="130">
        <f>IF('CLC Dual Meets'!L176&lt;1,"",'CLC Dual Meets'!L176)</f>
      </c>
      <c r="K24" s="130">
        <f>IF('CLC Dual Meets'!P191&lt;1,"",'CLC Dual Meets'!P191)</f>
      </c>
      <c r="L24" s="276"/>
      <c r="M24" s="318"/>
      <c r="N24" s="173" t="e">
        <f t="shared" si="3"/>
        <v>#DIV/0!</v>
      </c>
      <c r="O24" s="150" t="e">
        <f t="shared" si="4"/>
        <v>#DIV/0!</v>
      </c>
      <c r="P24">
        <f t="shared" si="5"/>
        <v>0</v>
      </c>
    </row>
    <row r="25" spans="1:16" ht="12.75">
      <c r="A25" s="247"/>
      <c r="B25" s="171">
        <f t="shared" si="2"/>
        <v>0</v>
      </c>
      <c r="C25" s="171" t="s">
        <v>6</v>
      </c>
      <c r="D25" s="166">
        <f>IF('CLC Dual Meets'!I12&lt;1,"",'CLC Dual Meets'!I12)</f>
      </c>
      <c r="E25" s="130">
        <f>IF('CLC Dual Meets'!E42&lt;1,"",'CLC Dual Meets'!E42)</f>
      </c>
      <c r="F25" s="130">
        <f>IF('CLC Dual Meets'!P57&lt;1,"",'CLC Dual Meets'!P57)</f>
      </c>
      <c r="G25" s="130">
        <f>IF('CLC Dual Meets'!I87&lt;1,"",'CLC Dual Meets'!I87)</f>
      </c>
      <c r="H25" s="130">
        <f>IF('CLC Dual Meets'!E132&lt;1,"",'CLC Dual Meets'!E132)</f>
      </c>
      <c r="I25" s="130">
        <f>IF('CLC Dual Meets'!S132&lt;1,"",'CLC Dual Meets'!S132)</f>
      </c>
      <c r="J25" s="130">
        <f>IF('CLC Dual Meets'!L177&lt;1,"",'CLC Dual Meets'!L177)</f>
      </c>
      <c r="K25" s="130">
        <f>IF('CLC Dual Meets'!P192&lt;1,"",'CLC Dual Meets'!P192)</f>
      </c>
      <c r="L25" s="276"/>
      <c r="M25" s="318"/>
      <c r="N25" s="173" t="e">
        <f t="shared" si="3"/>
        <v>#DIV/0!</v>
      </c>
      <c r="O25" s="150" t="e">
        <f t="shared" si="4"/>
        <v>#DIV/0!</v>
      </c>
      <c r="P25">
        <f t="shared" si="5"/>
        <v>0</v>
      </c>
    </row>
    <row r="26" spans="1:16" ht="12.75">
      <c r="A26" s="247"/>
      <c r="B26" s="171">
        <f t="shared" si="2"/>
        <v>0</v>
      </c>
      <c r="C26" s="171" t="s">
        <v>6</v>
      </c>
      <c r="D26" s="166">
        <f>IF('CLC Dual Meets'!I13&lt;1,"",'CLC Dual Meets'!I13)</f>
      </c>
      <c r="E26" s="130">
        <f>IF('CLC Dual Meets'!E43&lt;1,"",'CLC Dual Meets'!E43)</f>
      </c>
      <c r="F26" s="130">
        <f>IF('CLC Dual Meets'!P58&lt;1,"",'CLC Dual Meets'!P58)</f>
      </c>
      <c r="G26" s="130">
        <f>IF('CLC Dual Meets'!I88&lt;1,"",'CLC Dual Meets'!I88)</f>
      </c>
      <c r="H26" s="130">
        <f>IF('CLC Dual Meets'!E133&lt;1,"",'CLC Dual Meets'!E133)</f>
      </c>
      <c r="I26" s="130">
        <f>IF('CLC Dual Meets'!S133&lt;1,"",'CLC Dual Meets'!S133)</f>
      </c>
      <c r="J26" s="130">
        <f>IF('CLC Dual Meets'!L178&lt;1,"",'CLC Dual Meets'!L178)</f>
      </c>
      <c r="K26" s="130">
        <f>IF('CLC Dual Meets'!P193&lt;1,"",'CLC Dual Meets'!P193)</f>
      </c>
      <c r="L26" s="276"/>
      <c r="M26" s="318"/>
      <c r="N26" s="173" t="e">
        <f t="shared" si="3"/>
        <v>#DIV/0!</v>
      </c>
      <c r="O26" s="150" t="e">
        <f t="shared" si="4"/>
        <v>#DIV/0!</v>
      </c>
      <c r="P26">
        <f t="shared" si="5"/>
        <v>0</v>
      </c>
    </row>
    <row r="27" spans="1:16" ht="13.5" thickBot="1">
      <c r="A27" s="172" t="s">
        <v>74</v>
      </c>
      <c r="B27" s="172">
        <f t="shared" si="2"/>
        <v>0</v>
      </c>
      <c r="C27" s="172" t="s">
        <v>6</v>
      </c>
      <c r="D27" s="167">
        <f>IF('CLC Dual Meets'!I14&lt;1,"",'CLC Dual Meets'!I14)</f>
      </c>
      <c r="E27" s="168">
        <f>IF('CLC Dual Meets'!E44&lt;1,"",'CLC Dual Meets'!E44)</f>
      </c>
      <c r="F27" s="168">
        <f>IF('CLC Dual Meets'!P59&lt;1,"",'CLC Dual Meets'!P59)</f>
      </c>
      <c r="G27" s="168">
        <f>IF('CLC Dual Meets'!I89&lt;1,"",'CLC Dual Meets'!I89)</f>
      </c>
      <c r="H27" s="168">
        <f>IF('CLC Dual Meets'!E134&lt;1,"",'CLC Dual Meets'!E134)</f>
      </c>
      <c r="I27" s="168">
        <f>IF('CLC Dual Meets'!S134&lt;1,"",'CLC Dual Meets'!S134)</f>
      </c>
      <c r="J27" s="168">
        <f>IF('CLC Dual Meets'!L179&lt;1,"",'CLC Dual Meets'!L179)</f>
      </c>
      <c r="K27" s="168">
        <f>IF('CLC Dual Meets'!P194&lt;1,"",'CLC Dual Meets'!P194)</f>
      </c>
      <c r="L27" s="278"/>
      <c r="M27" s="319"/>
      <c r="N27" s="173" t="e">
        <f t="shared" si="3"/>
        <v>#DIV/0!</v>
      </c>
      <c r="O27" s="151" t="e">
        <f t="shared" si="4"/>
        <v>#DIV/0!</v>
      </c>
      <c r="P27">
        <f t="shared" si="5"/>
        <v>0</v>
      </c>
    </row>
    <row r="28" spans="1:15" ht="13.5" thickBot="1">
      <c r="A28" s="126"/>
      <c r="B28" s="892" t="s">
        <v>40</v>
      </c>
      <c r="C28" s="894"/>
      <c r="D28" s="147">
        <f>IF('CLC Dual Meets'!I15&lt;1,"",'CLC Dual Meets'!I15)</f>
        <v>167</v>
      </c>
      <c r="E28" s="148">
        <f>IF('CLC Dual Meets'!E45&lt;1,"",'CLC Dual Meets'!E45)</f>
        <v>163</v>
      </c>
      <c r="F28" s="148">
        <f>IF('CLC Dual Meets'!P60&lt;1,"",'CLC Dual Meets'!P60)</f>
        <v>167</v>
      </c>
      <c r="G28" s="148">
        <f>IF('CLC Dual Meets'!I90&lt;1,"",'CLC Dual Meets'!I90)</f>
        <v>174</v>
      </c>
      <c r="H28" s="148">
        <f>IF('CLC Dual Meets'!E135&lt;1,"",'CLC Dual Meets'!E135)</f>
        <v>168</v>
      </c>
      <c r="I28" s="148">
        <f>IF('CLC Dual Meets'!S135&lt;1,"",'CLC Dual Meets'!S135)</f>
        <v>165</v>
      </c>
      <c r="J28" s="148">
        <f>IF('CLC Dual Meets'!L180&lt;1,"",'CLC Dual Meets'!L180)</f>
        <v>162</v>
      </c>
      <c r="K28" s="148">
        <f>IF('CLC Dual Meets'!P195&lt;1,"",'CLC Dual Meets'!P195)</f>
        <v>173</v>
      </c>
      <c r="L28" s="279"/>
      <c r="M28" s="320"/>
      <c r="N28" s="133">
        <f>AVERAGE(D28:M28)</f>
        <v>167.375</v>
      </c>
      <c r="O28" s="136">
        <f>((N28-4*$N$41)*0.96)*(113/$N$42)+144</f>
        <v>173.2691320754717</v>
      </c>
    </row>
    <row r="29" spans="1:15" ht="13.5" thickBot="1">
      <c r="A29" s="126"/>
      <c r="B29" s="892" t="s">
        <v>41</v>
      </c>
      <c r="C29" s="894"/>
      <c r="D29" s="147">
        <f>IF('CLC Dual Meets'!L15&lt;1,"",'CLC Dual Meets'!L15)</f>
        <v>193</v>
      </c>
      <c r="E29" s="148">
        <f>IF('CLC Dual Meets'!B45&lt;1,"",'CLC Dual Meets'!B45)</f>
        <v>178</v>
      </c>
      <c r="F29" s="148">
        <f>IF('CLC Dual Meets'!S60&lt;1,"",'CLC Dual Meets'!S60)</f>
        <v>183</v>
      </c>
      <c r="G29" s="148">
        <f>IF('CLC Dual Meets'!L90&lt;1,"",'CLC Dual Meets'!L90)</f>
        <v>192</v>
      </c>
      <c r="H29" s="148">
        <f>IF('CLC Dual Meets'!B135&lt;1,"",'CLC Dual Meets'!B135)</f>
        <v>187</v>
      </c>
      <c r="I29" s="148">
        <f>IF('CLC Dual Meets'!P135&lt;1,"",'CLC Dual Meets'!P135)</f>
        <v>185</v>
      </c>
      <c r="J29" s="148">
        <f>IF('CLC Dual Meets'!I180&lt;1,"",'CLC Dual Meets'!I180)</f>
        <v>183</v>
      </c>
      <c r="K29" s="148">
        <f>IF('CLC Dual Meets'!S195&lt;1,"",'CLC Dual Meets'!S195)</f>
        <v>181</v>
      </c>
      <c r="L29" s="280"/>
      <c r="M29" s="304"/>
      <c r="N29" s="134">
        <f>AVERAGE(D29:M29)</f>
        <v>185.25</v>
      </c>
      <c r="O29" s="137">
        <f>((N29-4*$N$41)*0.96)*(113/$N$42)+144</f>
        <v>189.5297610062893</v>
      </c>
    </row>
    <row r="30" spans="1:15" ht="13.5" hidden="1" thickBot="1">
      <c r="A30" s="126"/>
      <c r="B30" s="892" t="s">
        <v>42</v>
      </c>
      <c r="C30" s="893"/>
      <c r="D30" s="131">
        <f aca="true" t="shared" si="6" ref="D30:K30">IF(D28&lt;D29,1,IF(D28=D29,"",IF(D28&gt;D29,0)))</f>
        <v>1</v>
      </c>
      <c r="E30" s="132">
        <f t="shared" si="6"/>
        <v>1</v>
      </c>
      <c r="F30" s="132">
        <f t="shared" si="6"/>
        <v>1</v>
      </c>
      <c r="G30" s="132">
        <f t="shared" si="6"/>
        <v>1</v>
      </c>
      <c r="H30" s="132">
        <f t="shared" si="6"/>
        <v>1</v>
      </c>
      <c r="I30" s="132">
        <f t="shared" si="6"/>
        <v>1</v>
      </c>
      <c r="J30" s="132">
        <f t="shared" si="6"/>
        <v>1</v>
      </c>
      <c r="K30" s="132">
        <f t="shared" si="6"/>
        <v>1</v>
      </c>
      <c r="L30" s="281"/>
      <c r="M30" s="305"/>
      <c r="N30" s="146"/>
      <c r="O30" s="145"/>
    </row>
    <row r="31" spans="1:15" ht="13.5" thickBot="1">
      <c r="A31" s="126"/>
      <c r="B31" s="892" t="s">
        <v>55</v>
      </c>
      <c r="C31" s="894"/>
      <c r="D31" s="177" t="str">
        <f aca="true" t="shared" si="7" ref="D31:K31">IF(D28="","",IF(D28&lt;D29,"W",IF(D28=D29,"T",IF(D28&gt;D29,"L"))))</f>
        <v>W</v>
      </c>
      <c r="E31" s="135" t="str">
        <f t="shared" si="7"/>
        <v>W</v>
      </c>
      <c r="F31" s="135" t="str">
        <f t="shared" si="7"/>
        <v>W</v>
      </c>
      <c r="G31" s="135" t="str">
        <f t="shared" si="7"/>
        <v>W</v>
      </c>
      <c r="H31" s="135" t="str">
        <f t="shared" si="7"/>
        <v>W</v>
      </c>
      <c r="I31" s="135" t="str">
        <f t="shared" si="7"/>
        <v>W</v>
      </c>
      <c r="J31" s="135" t="str">
        <f t="shared" si="7"/>
        <v>W</v>
      </c>
      <c r="K31" s="135" t="str">
        <f t="shared" si="7"/>
        <v>W</v>
      </c>
      <c r="L31" s="282"/>
      <c r="M31" s="305"/>
      <c r="N31" s="146"/>
      <c r="O31" s="145"/>
    </row>
    <row r="32" spans="1:15" ht="13.5" thickBo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302"/>
      <c r="N32" s="126"/>
      <c r="O32" s="145"/>
    </row>
    <row r="33" spans="1:15" ht="12.75">
      <c r="A33" s="126"/>
      <c r="B33" s="895" t="s">
        <v>45</v>
      </c>
      <c r="C33" s="139" t="s">
        <v>43</v>
      </c>
      <c r="D33" s="139" t="s">
        <v>44</v>
      </c>
      <c r="E33" s="140" t="s">
        <v>125</v>
      </c>
      <c r="F33" s="126"/>
      <c r="G33" s="126"/>
      <c r="H33" s="126"/>
      <c r="I33" s="126"/>
      <c r="J33" s="126"/>
      <c r="K33" s="126"/>
      <c r="L33" s="126"/>
      <c r="M33" s="302"/>
      <c r="N33" s="126"/>
      <c r="O33" s="145"/>
    </row>
    <row r="34" spans="1:15" ht="13.5" thickBot="1">
      <c r="A34" s="126"/>
      <c r="B34" s="896"/>
      <c r="C34" s="141">
        <f>SUM(D30:K30)</f>
        <v>8</v>
      </c>
      <c r="D34" s="141">
        <f>SUM(D40:K40)</f>
        <v>0</v>
      </c>
      <c r="E34" s="252">
        <f>COUNTIF(D31:K31,"T")</f>
        <v>0</v>
      </c>
      <c r="F34" s="126"/>
      <c r="G34" s="126"/>
      <c r="H34" s="126"/>
      <c r="I34" s="126"/>
      <c r="J34" s="126"/>
      <c r="K34" s="126"/>
      <c r="L34" s="126"/>
      <c r="M34" s="302"/>
      <c r="N34" s="126"/>
      <c r="O34" s="145"/>
    </row>
    <row r="35" spans="1:15" ht="12.7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306"/>
      <c r="N35" s="138"/>
      <c r="O35" s="142"/>
    </row>
    <row r="36" spans="1:15" ht="12.7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306"/>
      <c r="N36" s="138"/>
      <c r="O36" s="142"/>
    </row>
    <row r="37" spans="1:15" ht="12.7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306"/>
      <c r="N37" s="138"/>
      <c r="O37" s="142"/>
    </row>
    <row r="38" spans="1:15" ht="12.7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306"/>
      <c r="N38" s="138"/>
      <c r="O38" s="142"/>
    </row>
    <row r="39" spans="1:15" ht="13.5" thickBo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306"/>
      <c r="N39" s="138"/>
      <c r="O39" s="142"/>
    </row>
    <row r="40" spans="1:15" ht="13.5" thickBot="1">
      <c r="A40" s="138"/>
      <c r="B40" s="138"/>
      <c r="C40" s="138" t="s">
        <v>51</v>
      </c>
      <c r="D40" s="143">
        <f aca="true" t="shared" si="8" ref="D40:K40">IF(D28&lt;D29,0,IF(D28=D29,"",IF(D28&gt;D29,1)))</f>
        <v>0</v>
      </c>
      <c r="E40" s="143">
        <f t="shared" si="8"/>
        <v>0</v>
      </c>
      <c r="F40" s="143">
        <f t="shared" si="8"/>
        <v>0</v>
      </c>
      <c r="G40" s="143">
        <f t="shared" si="8"/>
        <v>0</v>
      </c>
      <c r="H40" s="143">
        <f t="shared" si="8"/>
        <v>0</v>
      </c>
      <c r="I40" s="143">
        <f t="shared" si="8"/>
        <v>0</v>
      </c>
      <c r="J40" s="143">
        <f t="shared" si="8"/>
        <v>0</v>
      </c>
      <c r="K40" s="143">
        <f t="shared" si="8"/>
        <v>0</v>
      </c>
      <c r="L40" s="283"/>
      <c r="M40" s="306"/>
      <c r="N40" s="138"/>
      <c r="O40" s="142"/>
    </row>
    <row r="41" spans="1:15" ht="12.75">
      <c r="A41" s="138"/>
      <c r="B41" s="138"/>
      <c r="C41" s="138" t="s">
        <v>52</v>
      </c>
      <c r="D41" s="144">
        <f>IF('CLC Dual Meets'!I2&lt;1,"",'CLC Dual Meets'!I2)</f>
        <v>34.1</v>
      </c>
      <c r="E41" s="130">
        <f>IF('CLC Dual Meets'!B32&lt;1,"",'CLC Dual Meets'!B32)</f>
        <v>32.9</v>
      </c>
      <c r="F41" s="130">
        <f>IF('CLC Dual Meets'!P47&lt;1,"",'CLC Dual Meets'!P47)</f>
        <v>35.2</v>
      </c>
      <c r="G41" s="130">
        <f>IF('CLC Dual Meets'!I77&lt;1,"",'CLC Dual Meets'!I77)</f>
        <v>34.3</v>
      </c>
      <c r="H41" s="130">
        <f>IF('CLC Dual Meets'!B122&lt;1,"",'CLC Dual Meets'!B122)</f>
        <v>35.2</v>
      </c>
      <c r="I41" s="130">
        <f>IF('CLC Dual Meets'!P122&lt;1,"",'CLC Dual Meets'!P122)</f>
        <v>32.9</v>
      </c>
      <c r="J41" s="130">
        <f>IF('CLC Dual Meets'!I167&lt;1,"",'CLC Dual Meets'!I167)</f>
        <v>32.9</v>
      </c>
      <c r="K41" s="130">
        <f>IF('CLC Dual Meets'!P182&lt;1,"",'CLC Dual Meets'!P182)</f>
        <v>32.9</v>
      </c>
      <c r="L41" s="36"/>
      <c r="M41" s="36"/>
      <c r="N41" s="138">
        <f>AVERAGE(D41:M41)</f>
        <v>33.8</v>
      </c>
      <c r="O41" s="142"/>
    </row>
    <row r="42" spans="1:15" ht="12.75">
      <c r="A42" s="138"/>
      <c r="B42" s="138"/>
      <c r="C42" s="138" t="s">
        <v>53</v>
      </c>
      <c r="D42" s="144">
        <f>IF('CLC Dual Meets'!J2&lt;1,"",'CLC Dual Meets'!J2)</f>
        <v>114</v>
      </c>
      <c r="E42" s="130">
        <f>IF('CLC Dual Meets'!C32&lt;1,"",'CLC Dual Meets'!C32)</f>
        <v>116</v>
      </c>
      <c r="F42" s="130">
        <f>IF('CLC Dual Meets'!Q47&lt;1,"",'CLC Dual Meets'!Q47)</f>
        <v>127</v>
      </c>
      <c r="G42" s="130">
        <f>IF('CLC Dual Meets'!J77&lt;1,"",'CLC Dual Meets'!J77)</f>
        <v>117</v>
      </c>
      <c r="H42" s="130">
        <f>IF('CLC Dual Meets'!C122&lt;1,"",'CLC Dual Meets'!C122)</f>
        <v>132</v>
      </c>
      <c r="I42" s="130">
        <f>IF('CLC Dual Meets'!Q122&lt;1,"",'CLC Dual Meets'!Q122)</f>
        <v>116</v>
      </c>
      <c r="J42" s="130">
        <f>IF('CLC Dual Meets'!J167&lt;1,"",'CLC Dual Meets'!J167)</f>
        <v>116</v>
      </c>
      <c r="K42" s="130">
        <f>IF('CLC Dual Meets'!Q182&lt;1,"",'CLC Dual Meets'!Q182)</f>
        <v>116</v>
      </c>
      <c r="L42" s="36"/>
      <c r="M42" s="36"/>
      <c r="N42" s="138">
        <f>AVERAGE(D42:M42)</f>
        <v>119.25</v>
      </c>
      <c r="O42" s="142"/>
    </row>
    <row r="43" spans="1:15" ht="12.75">
      <c r="A43" s="138"/>
      <c r="B43" s="138"/>
      <c r="C43" s="138" t="s">
        <v>6</v>
      </c>
      <c r="D43" s="138"/>
      <c r="E43" s="138"/>
      <c r="F43" s="138"/>
      <c r="G43" s="138"/>
      <c r="H43" s="138"/>
      <c r="I43" s="138"/>
      <c r="J43" s="138"/>
      <c r="K43" s="138"/>
      <c r="L43" s="138"/>
      <c r="M43" s="306"/>
      <c r="N43" s="138"/>
      <c r="O43" s="142"/>
    </row>
    <row r="44" ht="12.75">
      <c r="O44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35" right="0.31" top="1" bottom="1" header="0.5" footer="0.5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zoomScalePageLayoutView="0" workbookViewId="0" topLeftCell="A1">
      <selection activeCell="S36" sqref="S36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10.8515625" style="200" customWidth="1"/>
    <col min="15" max="15" width="12.140625" style="0" customWidth="1"/>
  </cols>
  <sheetData>
    <row r="1" spans="1:15" ht="12.75">
      <c r="A1" s="436" t="s">
        <v>3</v>
      </c>
      <c r="B1" s="436" t="s">
        <v>27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7"/>
      <c r="N1" s="436"/>
      <c r="O1" s="436"/>
    </row>
    <row r="2" spans="1:15" ht="19.5" thickBot="1">
      <c r="A2" s="436" t="s">
        <v>4</v>
      </c>
      <c r="B2" s="438" t="s">
        <v>76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7"/>
      <c r="N2" s="436"/>
      <c r="O2" s="436"/>
    </row>
    <row r="3" spans="1:15" ht="26.25" thickBot="1">
      <c r="A3" s="436"/>
      <c r="B3" s="436"/>
      <c r="C3" s="436"/>
      <c r="D3" s="905"/>
      <c r="E3" s="905"/>
      <c r="F3" s="905"/>
      <c r="G3" s="905"/>
      <c r="H3" s="905"/>
      <c r="I3" s="905"/>
      <c r="J3" s="905"/>
      <c r="K3" s="899"/>
      <c r="L3" s="439"/>
      <c r="M3" s="440" t="s">
        <v>8</v>
      </c>
      <c r="N3" s="440" t="s">
        <v>98</v>
      </c>
      <c r="O3" s="436"/>
    </row>
    <row r="4" spans="1:18" ht="12.75">
      <c r="A4" s="441" t="s">
        <v>0</v>
      </c>
      <c r="B4" s="441" t="s">
        <v>1</v>
      </c>
      <c r="C4" s="441" t="s">
        <v>2</v>
      </c>
      <c r="D4" s="442" t="s">
        <v>30</v>
      </c>
      <c r="E4" s="442" t="s">
        <v>29</v>
      </c>
      <c r="F4" s="442" t="s">
        <v>23</v>
      </c>
      <c r="G4" s="442" t="s">
        <v>25</v>
      </c>
      <c r="H4" s="442" t="s">
        <v>24</v>
      </c>
      <c r="I4" s="442" t="s">
        <v>26</v>
      </c>
      <c r="J4" s="442" t="s">
        <v>28</v>
      </c>
      <c r="K4" s="443" t="s">
        <v>5</v>
      </c>
      <c r="L4" s="444"/>
      <c r="M4" s="445"/>
      <c r="N4" s="446"/>
      <c r="O4" s="436"/>
      <c r="R4" s="153"/>
    </row>
    <row r="5" spans="1:15" ht="12.75">
      <c r="A5" s="447" t="s">
        <v>77</v>
      </c>
      <c r="B5" s="447" t="str">
        <f>'CLC Dual Meets'!H20</f>
        <v>AUSTIN BARES</v>
      </c>
      <c r="C5" s="445" t="s">
        <v>6</v>
      </c>
      <c r="D5" s="448">
        <f>IF('CLC Dual Meets'!J35&lt;0.1,"",'CLC Dual Meets'!J35)</f>
        <v>4</v>
      </c>
      <c r="E5" s="448">
        <f>IF('CLC Dual Meets'!M50&lt;0.1,"",'CLC Dual Meets'!M50)</f>
        <v>3.5</v>
      </c>
      <c r="F5" s="448">
        <f>IF('CLC Dual Meets'!C80&lt;0.1,"",'CLC Dual Meets'!C80)</f>
        <v>2.5</v>
      </c>
      <c r="G5" s="448">
        <f>IF('CLC Dual Meets'!Q110&lt;0.1,"",'CLC Dual Meets'!Q110)</f>
        <v>5</v>
      </c>
      <c r="H5" s="448">
        <f>IF('CLC Dual Meets'!F140&lt;0.1,"",'CLC Dual Meets'!F140)</f>
        <v>0.5</v>
      </c>
      <c r="I5" s="448">
        <f>IF('CLC Dual Meets'!J170&lt;0.1,"",'CLC Dual Meets'!J170)</f>
        <v>2.5</v>
      </c>
      <c r="J5" s="448">
        <f>IF('CLC Dual Meets'!F200&lt;0.1,"",'CLC Dual Meets'!F200)</f>
        <v>4</v>
      </c>
      <c r="K5" s="449">
        <f>IF('CLC Dual Meets'!M200&lt;0.1,"",'CLC Dual Meets'!M200)</f>
        <v>5</v>
      </c>
      <c r="L5" s="450"/>
      <c r="M5" s="445"/>
      <c r="N5" s="446">
        <f aca="true" t="shared" si="0" ref="N5:N14">SUM(D5:M5)</f>
        <v>27</v>
      </c>
      <c r="O5" s="436"/>
    </row>
    <row r="6" spans="1:15" ht="12.75">
      <c r="A6" s="447" t="s">
        <v>78</v>
      </c>
      <c r="B6" s="447" t="str">
        <f>'CLC Dual Meets'!H21</f>
        <v>AVERY CLARK</v>
      </c>
      <c r="C6" s="445" t="s">
        <v>6</v>
      </c>
      <c r="D6" s="448">
        <f>IF('CLC Dual Meets'!J36&lt;0.1,"",'CLC Dual Meets'!J36)</f>
      </c>
      <c r="E6" s="448">
        <f>IF('CLC Dual Meets'!M51&lt;0.1,"",'CLC Dual Meets'!M51)</f>
      </c>
      <c r="F6" s="448">
        <f>IF('CLC Dual Meets'!C81&lt;0.1,"",'CLC Dual Meets'!C81)</f>
        <v>1</v>
      </c>
      <c r="G6" s="448">
        <f>IF('CLC Dual Meets'!Q111&lt;0.1,"",'CLC Dual Meets'!Q111)</f>
      </c>
      <c r="H6" s="448">
        <f>IF('CLC Dual Meets'!F141&lt;0.1,"",'CLC Dual Meets'!F141)</f>
      </c>
      <c r="I6" s="448">
        <f>IF('CLC Dual Meets'!J171&lt;0.1,"",'CLC Dual Meets'!J171)</f>
        <v>0.5</v>
      </c>
      <c r="J6" s="448">
        <f>IF('CLC Dual Meets'!F201&lt;0.1,"",'CLC Dual Meets'!F201)</f>
        <v>2</v>
      </c>
      <c r="K6" s="449">
        <f>IF('CLC Dual Meets'!M201&lt;0.1,"",'CLC Dual Meets'!M201)</f>
      </c>
      <c r="L6" s="450"/>
      <c r="M6" s="445"/>
      <c r="N6" s="446">
        <f t="shared" si="0"/>
        <v>3.5</v>
      </c>
      <c r="O6" s="436"/>
    </row>
    <row r="7" spans="1:15" ht="12.75">
      <c r="A7" s="447" t="s">
        <v>79</v>
      </c>
      <c r="B7" s="447" t="str">
        <f>'CLC Dual Meets'!H22</f>
        <v>GRANT KLAS</v>
      </c>
      <c r="C7" s="445" t="s">
        <v>6</v>
      </c>
      <c r="D7" s="448">
        <f>IF('CLC Dual Meets'!J37&lt;0.1,"",'CLC Dual Meets'!J37)</f>
      </c>
      <c r="E7" s="448">
        <f>IF('CLC Dual Meets'!M52&lt;0.1,"",'CLC Dual Meets'!M52)</f>
        <v>0.5</v>
      </c>
      <c r="F7" s="448">
        <f>IF('CLC Dual Meets'!C82&lt;0.1,"",'CLC Dual Meets'!C82)</f>
      </c>
      <c r="G7" s="448">
        <f>IF('CLC Dual Meets'!Q112&lt;0.1,"",'CLC Dual Meets'!Q112)</f>
        <v>0.5</v>
      </c>
      <c r="H7" s="448">
        <f>IF('CLC Dual Meets'!F142&lt;0.1,"",'CLC Dual Meets'!F142)</f>
        <v>0.5</v>
      </c>
      <c r="I7" s="448">
        <f>IF('CLC Dual Meets'!J172&lt;0.1,"",'CLC Dual Meets'!J172)</f>
      </c>
      <c r="J7" s="448">
        <f>IF('CLC Dual Meets'!F202&lt;0.1,"",'CLC Dual Meets'!F202)</f>
        <v>2</v>
      </c>
      <c r="K7" s="449">
        <f>IF('CLC Dual Meets'!M202&lt;0.1,"",'CLC Dual Meets'!M202)</f>
        <v>2</v>
      </c>
      <c r="L7" s="450"/>
      <c r="M7" s="445"/>
      <c r="N7" s="446">
        <f t="shared" si="0"/>
        <v>5.5</v>
      </c>
      <c r="O7" s="436"/>
    </row>
    <row r="8" spans="1:15" ht="12.75">
      <c r="A8" s="447" t="s">
        <v>80</v>
      </c>
      <c r="B8" s="447" t="str">
        <f>'CLC Dual Meets'!H23</f>
        <v>NATHAN LaSAGE</v>
      </c>
      <c r="C8" s="445" t="s">
        <v>6</v>
      </c>
      <c r="D8" s="448">
        <f>IF('CLC Dual Meets'!J38&lt;0.1,"",'CLC Dual Meets'!J38)</f>
      </c>
      <c r="E8" s="448">
        <f>IF('CLC Dual Meets'!M53&lt;0.1,"",'CLC Dual Meets'!M53)</f>
      </c>
      <c r="F8" s="448">
        <f>IF('CLC Dual Meets'!C83&lt;0.1,"",'CLC Dual Meets'!C83)</f>
      </c>
      <c r="G8" s="448">
        <f>IF('CLC Dual Meets'!Q113&lt;0.1,"",'CLC Dual Meets'!Q113)</f>
      </c>
      <c r="H8" s="448">
        <f>IF('CLC Dual Meets'!F143&lt;0.1,"",'CLC Dual Meets'!F143)</f>
      </c>
      <c r="I8" s="448">
        <f>IF('CLC Dual Meets'!J173&lt;0.1,"",'CLC Dual Meets'!J173)</f>
      </c>
      <c r="J8" s="448">
        <f>IF('CLC Dual Meets'!F203&lt;0.1,"",'CLC Dual Meets'!F203)</f>
      </c>
      <c r="K8" s="449">
        <f>IF('CLC Dual Meets'!M203&lt;0.1,"",'CLC Dual Meets'!M203)</f>
      </c>
      <c r="L8" s="450"/>
      <c r="M8" s="445"/>
      <c r="N8" s="446">
        <f t="shared" si="0"/>
        <v>0</v>
      </c>
      <c r="O8" s="436"/>
    </row>
    <row r="9" spans="1:15" ht="12.75">
      <c r="A9" s="447" t="s">
        <v>81</v>
      </c>
      <c r="B9" s="447" t="str">
        <f>'CLC Dual Meets'!H24</f>
        <v>MITCH MEEUWSEN</v>
      </c>
      <c r="C9" s="445" t="s">
        <v>6</v>
      </c>
      <c r="D9" s="448">
        <f>IF('CLC Dual Meets'!J39&lt;0.1,"",'CLC Dual Meets'!J39)</f>
        <v>3</v>
      </c>
      <c r="E9" s="448">
        <f>IF('CLC Dual Meets'!M54&lt;0.1,"",'CLC Dual Meets'!M54)</f>
        <v>0.5</v>
      </c>
      <c r="F9" s="448">
        <f>IF('CLC Dual Meets'!C84&lt;0.1,"",'CLC Dual Meets'!C84)</f>
      </c>
      <c r="G9" s="448">
        <f>IF('CLC Dual Meets'!Q114&lt;0.1,"",'CLC Dual Meets'!Q114)</f>
      </c>
      <c r="H9" s="448">
        <f>IF('CLC Dual Meets'!F144&lt;0.1,"",'CLC Dual Meets'!F144)</f>
        <v>2</v>
      </c>
      <c r="I9" s="448">
        <f>IF('CLC Dual Meets'!J174&lt;0.1,"",'CLC Dual Meets'!J174)</f>
      </c>
      <c r="J9" s="448">
        <f>IF('CLC Dual Meets'!F204&lt;0.1,"",'CLC Dual Meets'!F204)</f>
      </c>
      <c r="K9" s="449">
        <f>IF('CLC Dual Meets'!M204&lt;0.1,"",'CLC Dual Meets'!M204)</f>
      </c>
      <c r="L9" s="450"/>
      <c r="M9" s="445"/>
      <c r="N9" s="446">
        <f t="shared" si="0"/>
        <v>5.5</v>
      </c>
      <c r="O9" s="436"/>
    </row>
    <row r="10" spans="1:15" ht="12.75">
      <c r="A10" s="447" t="s">
        <v>82</v>
      </c>
      <c r="B10" s="447" t="str">
        <f>'CLC Dual Meets'!H25</f>
        <v>HAYDEN NEIS</v>
      </c>
      <c r="C10" s="447" t="s">
        <v>6</v>
      </c>
      <c r="D10" s="448">
        <f>IF('CLC Dual Meets'!J40&lt;0.1,"",'CLC Dual Meets'!J40)</f>
      </c>
      <c r="E10" s="448">
        <f>IF('CLC Dual Meets'!M55&lt;0.1,"",'CLC Dual Meets'!M55)</f>
      </c>
      <c r="F10" s="448">
        <f>IF('CLC Dual Meets'!C85&lt;0.1,"",'CLC Dual Meets'!C85)</f>
      </c>
      <c r="G10" s="448">
        <f>IF('CLC Dual Meets'!Q115&lt;0.1,"",'CLC Dual Meets'!Q115)</f>
      </c>
      <c r="H10" s="448">
        <f>IF('CLC Dual Meets'!F145&lt;0.1,"",'CLC Dual Meets'!F145)</f>
      </c>
      <c r="I10" s="448">
        <f>IF('CLC Dual Meets'!J175&lt;0.1,"",'CLC Dual Meets'!J175)</f>
      </c>
      <c r="J10" s="448">
        <f>IF('CLC Dual Meets'!F205&lt;0.1,"",'CLC Dual Meets'!F205)</f>
      </c>
      <c r="K10" s="449">
        <f>IF('CLC Dual Meets'!M205&lt;0.1,"",'CLC Dual Meets'!M205)</f>
      </c>
      <c r="L10" s="450"/>
      <c r="M10" s="445"/>
      <c r="N10" s="446">
        <f t="shared" si="0"/>
        <v>0</v>
      </c>
      <c r="O10" s="436"/>
    </row>
    <row r="11" spans="1:15" ht="12.75">
      <c r="A11" s="447" t="s">
        <v>82</v>
      </c>
      <c r="B11" s="447" t="str">
        <f>'CLC Dual Meets'!H26</f>
        <v>COLTON KRAUS</v>
      </c>
      <c r="C11" s="447" t="s">
        <v>6</v>
      </c>
      <c r="D11" s="448">
        <f>IF('CLC Dual Meets'!J41&lt;0.1,"",'CLC Dual Meets'!J41)</f>
      </c>
      <c r="E11" s="448">
        <f>IF('CLC Dual Meets'!M56&lt;0.1,"",'CLC Dual Meets'!M56)</f>
      </c>
      <c r="F11" s="448">
        <f>IF('CLC Dual Meets'!C86&lt;0.1,"",'CLC Dual Meets'!C86)</f>
      </c>
      <c r="G11" s="448">
        <f>IF('CLC Dual Meets'!Q116&lt;0.1,"",'CLC Dual Meets'!Q116)</f>
      </c>
      <c r="H11" s="448">
        <f>IF('CLC Dual Meets'!F146&lt;0.1,"",'CLC Dual Meets'!F146)</f>
      </c>
      <c r="I11" s="448">
        <f>IF('CLC Dual Meets'!J176&lt;0.1,"",'CLC Dual Meets'!J176)</f>
      </c>
      <c r="J11" s="448">
        <f>IF('CLC Dual Meets'!F206&lt;0.1,"",'CLC Dual Meets'!F206)</f>
      </c>
      <c r="K11" s="449">
        <f>IF('CLC Dual Meets'!M206&lt;0.1,"",'CLC Dual Meets'!M206)</f>
      </c>
      <c r="L11" s="450"/>
      <c r="M11" s="445"/>
      <c r="N11" s="446">
        <f t="shared" si="0"/>
        <v>0</v>
      </c>
      <c r="O11" s="436"/>
    </row>
    <row r="12" spans="1:15" ht="12.75">
      <c r="A12" s="447" t="s">
        <v>82</v>
      </c>
      <c r="B12" s="447" t="str">
        <f>'CLC Dual Meets'!H27</f>
        <v>COLIN HUGHES</v>
      </c>
      <c r="C12" s="447" t="s">
        <v>6</v>
      </c>
      <c r="D12" s="448">
        <f>IF('CLC Dual Meets'!J42&lt;0.1,"",'CLC Dual Meets'!J42)</f>
      </c>
      <c r="E12" s="448">
        <f>IF('CLC Dual Meets'!M57&lt;0.1,"",'CLC Dual Meets'!M57)</f>
      </c>
      <c r="F12" s="448">
        <f>IF('CLC Dual Meets'!C87&lt;0.1,"",'CLC Dual Meets'!C87)</f>
      </c>
      <c r="G12" s="448">
        <f>IF('CLC Dual Meets'!Q117&lt;0.1,"",'CLC Dual Meets'!Q117)</f>
      </c>
      <c r="H12" s="448">
        <f>IF('CLC Dual Meets'!F147&lt;0.1,"",'CLC Dual Meets'!F147)</f>
      </c>
      <c r="I12" s="448">
        <f>IF('CLC Dual Meets'!J177&lt;0.1,"",'CLC Dual Meets'!J177)</f>
      </c>
      <c r="J12" s="448">
        <f>IF('CLC Dual Meets'!F207&lt;0.1,"",'CLC Dual Meets'!F207)</f>
      </c>
      <c r="K12" s="449">
        <f>IF('CLC Dual Meets'!M207&lt;0.1,"",'CLC Dual Meets'!M207)</f>
      </c>
      <c r="L12" s="450"/>
      <c r="M12" s="445"/>
      <c r="N12" s="446">
        <f t="shared" si="0"/>
        <v>0</v>
      </c>
      <c r="O12" s="436"/>
    </row>
    <row r="13" spans="1:15" ht="12.75">
      <c r="A13" s="447" t="s">
        <v>82</v>
      </c>
      <c r="B13" s="447" t="str">
        <f>'CLC Dual Meets'!H28</f>
        <v>AARON SUSEN</v>
      </c>
      <c r="C13" s="447" t="s">
        <v>6</v>
      </c>
      <c r="D13" s="448">
        <f>IF('CLC Dual Meets'!J43&lt;0.1,"",'CLC Dual Meets'!J43)</f>
      </c>
      <c r="E13" s="448">
        <f>IF('CLC Dual Meets'!M58&lt;0.1,"",'CLC Dual Meets'!M58)</f>
      </c>
      <c r="F13" s="448">
        <f>IF('CLC Dual Meets'!C88&lt;0.1,"",'CLC Dual Meets'!C88)</f>
      </c>
      <c r="G13" s="448">
        <f>IF('CLC Dual Meets'!Q118&lt;0.1,"",'CLC Dual Meets'!Q118)</f>
      </c>
      <c r="H13" s="448">
        <f>IF('CLC Dual Meets'!F148&lt;0.1,"",'CLC Dual Meets'!F148)</f>
      </c>
      <c r="I13" s="448">
        <f>IF('CLC Dual Meets'!J178&lt;0.1,"",'CLC Dual Meets'!J178)</f>
      </c>
      <c r="J13" s="448">
        <f>IF('CLC Dual Meets'!F208&lt;0.1,"",'CLC Dual Meets'!F208)</f>
      </c>
      <c r="K13" s="449">
        <f>IF('CLC Dual Meets'!M208&lt;0.1,"",'CLC Dual Meets'!M208)</f>
      </c>
      <c r="L13" s="450"/>
      <c r="M13" s="445"/>
      <c r="N13" s="446">
        <f t="shared" si="0"/>
        <v>0</v>
      </c>
      <c r="O13" s="436"/>
    </row>
    <row r="14" spans="1:15" ht="13.5" thickBot="1">
      <c r="A14" s="451" t="s">
        <v>83</v>
      </c>
      <c r="B14" s="451" t="str">
        <f>'CLC Dual Meets'!H29</f>
        <v>JASON KUNTSMAN</v>
      </c>
      <c r="C14" s="451" t="s">
        <v>6</v>
      </c>
      <c r="D14" s="452">
        <f>IF('CLC Dual Meets'!J44&lt;0.1,"",'CLC Dual Meets'!J44)</f>
      </c>
      <c r="E14" s="452">
        <f>IF('CLC Dual Meets'!M59&lt;0.1,"",'CLC Dual Meets'!M59)</f>
      </c>
      <c r="F14" s="452">
        <f>IF('CLC Dual Meets'!C89&lt;0.1,"",'CLC Dual Meets'!C89)</f>
      </c>
      <c r="G14" s="452">
        <f>IF('CLC Dual Meets'!Q119&lt;0.1,"",'CLC Dual Meets'!Q119)</f>
      </c>
      <c r="H14" s="452">
        <f>IF('CLC Dual Meets'!F149&lt;0.1,"",'CLC Dual Meets'!F149)</f>
      </c>
      <c r="I14" s="452">
        <f>IF('CLC Dual Meets'!J179&lt;0.1,"",'CLC Dual Meets'!J179)</f>
      </c>
      <c r="J14" s="452">
        <f>IF('CLC Dual Meets'!F209&lt;0.1,"",'CLC Dual Meets'!F209)</f>
      </c>
      <c r="K14" s="453">
        <f>IF('CLC Dual Meets'!M209&lt;0.1,"",'CLC Dual Meets'!M209)</f>
      </c>
      <c r="L14" s="454"/>
      <c r="M14" s="455"/>
      <c r="N14" s="456">
        <f t="shared" si="0"/>
        <v>0</v>
      </c>
      <c r="O14" s="436"/>
    </row>
    <row r="15" spans="1:15" ht="13.5" thickBot="1">
      <c r="A15" s="436" t="s">
        <v>6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7"/>
      <c r="N15" s="436"/>
      <c r="O15" s="436"/>
    </row>
    <row r="16" spans="1:15" ht="26.25" thickBot="1">
      <c r="A16" s="436"/>
      <c r="B16" s="436"/>
      <c r="C16" s="436"/>
      <c r="D16" s="905"/>
      <c r="E16" s="905"/>
      <c r="F16" s="905"/>
      <c r="G16" s="905"/>
      <c r="H16" s="905"/>
      <c r="I16" s="905"/>
      <c r="J16" s="905"/>
      <c r="K16" s="899"/>
      <c r="L16" s="898"/>
      <c r="M16" s="899"/>
      <c r="N16" s="440" t="s">
        <v>66</v>
      </c>
      <c r="O16" s="457" t="s">
        <v>54</v>
      </c>
    </row>
    <row r="17" spans="1:18" ht="12.75">
      <c r="A17" s="441" t="s">
        <v>0</v>
      </c>
      <c r="B17" s="441" t="s">
        <v>1</v>
      </c>
      <c r="C17" s="441" t="s">
        <v>2</v>
      </c>
      <c r="D17" s="442" t="s">
        <v>30</v>
      </c>
      <c r="E17" s="442" t="s">
        <v>29</v>
      </c>
      <c r="F17" s="442" t="s">
        <v>23</v>
      </c>
      <c r="G17" s="442" t="s">
        <v>25</v>
      </c>
      <c r="H17" s="442" t="s">
        <v>24</v>
      </c>
      <c r="I17" s="442" t="s">
        <v>26</v>
      </c>
      <c r="J17" s="442" t="s">
        <v>28</v>
      </c>
      <c r="K17" s="443" t="s">
        <v>5</v>
      </c>
      <c r="L17" s="444"/>
      <c r="M17" s="445"/>
      <c r="N17" s="446"/>
      <c r="O17" s="458"/>
      <c r="R17" s="153"/>
    </row>
    <row r="18" spans="1:16" ht="12.75">
      <c r="A18" s="447" t="str">
        <f aca="true" t="shared" si="1" ref="A18:B23">A5</f>
        <v>OZ1</v>
      </c>
      <c r="B18" s="447" t="str">
        <f t="shared" si="1"/>
        <v>AUSTIN BARES</v>
      </c>
      <c r="C18" s="447" t="s">
        <v>6</v>
      </c>
      <c r="D18" s="448">
        <f>IF('CLC Dual Meets'!I35&lt;1,"",'CLC Dual Meets'!I35)</f>
        <v>45</v>
      </c>
      <c r="E18" s="448">
        <f>IF('CLC Dual Meets'!L50&lt;1,"",'CLC Dual Meets'!L50)</f>
        <v>43</v>
      </c>
      <c r="F18" s="448">
        <f>IF('CLC Dual Meets'!B80&lt;1,"",'CLC Dual Meets'!B80)</f>
        <v>42</v>
      </c>
      <c r="G18" s="448">
        <f>IF('CLC Dual Meets'!P110&lt;1,"",'CLC Dual Meets'!P110)</f>
        <v>46</v>
      </c>
      <c r="H18" s="448">
        <f>IF('CLC Dual Meets'!E140&lt;1,"",'CLC Dual Meets'!E140)</f>
        <v>50</v>
      </c>
      <c r="I18" s="448">
        <f>IF('CLC Dual Meets'!I170&lt;1,"",'CLC Dual Meets'!I170)</f>
        <v>42</v>
      </c>
      <c r="J18" s="448">
        <f>IF('CLC Dual Meets'!E200&lt;1,"",'CLC Dual Meets'!E200)</f>
        <v>45</v>
      </c>
      <c r="K18" s="449">
        <f>IF('CLC Dual Meets'!L200&lt;1,"",'CLC Dual Meets'!L200)</f>
        <v>41</v>
      </c>
      <c r="L18" s="459">
        <f>VLOOKUP($B18,'CLC TOURNAMENT INDIVIDUAL'!$C$6:'CLC TOURNAMENT INDIVIDUAL'!$Y$450,12,FALSE)</f>
        <v>36</v>
      </c>
      <c r="M18" s="460">
        <f>VLOOKUP($B18,'CLC TOURNAMENT INDIVIDUAL'!$C$6:'CLC TOURNAMENT INDIVIDUAL'!$Y$450,22,FALSE)</f>
        <v>41</v>
      </c>
      <c r="N18" s="461">
        <f>IF(P18&lt;6,AVERAGE(D18:M18),(SUM(D18:M18)-MAX(D18:M18))/(P18-1))</f>
        <v>42.333333333333336</v>
      </c>
      <c r="O18" s="461">
        <f>((N18-$N$41)*0.96)*(113/$N$42)+36</f>
        <v>42.4649696969697</v>
      </c>
      <c r="P18">
        <f>COUNTIF(D18:M18,"&gt;1")</f>
        <v>10</v>
      </c>
    </row>
    <row r="19" spans="1:16" ht="12.75">
      <c r="A19" s="447" t="str">
        <f t="shared" si="1"/>
        <v>OZ2</v>
      </c>
      <c r="B19" s="447" t="str">
        <f t="shared" si="1"/>
        <v>AVERY CLARK</v>
      </c>
      <c r="C19" s="447" t="s">
        <v>6</v>
      </c>
      <c r="D19" s="448">
        <f>IF('CLC Dual Meets'!I36&lt;1,"",'CLC Dual Meets'!I36)</f>
        <v>52</v>
      </c>
      <c r="E19" s="448">
        <f>IF('CLC Dual Meets'!L51&lt;1,"",'CLC Dual Meets'!L51)</f>
        <v>55</v>
      </c>
      <c r="F19" s="448">
        <f>IF('CLC Dual Meets'!B81&lt;1,"",'CLC Dual Meets'!B81)</f>
        <v>44</v>
      </c>
      <c r="G19" s="448">
        <f>IF('CLC Dual Meets'!P111&lt;1,"",'CLC Dual Meets'!P111)</f>
        <v>49</v>
      </c>
      <c r="H19" s="448">
        <f>IF('CLC Dual Meets'!E141&lt;1,"",'CLC Dual Meets'!E141)</f>
      </c>
      <c r="I19" s="448">
        <f>IF('CLC Dual Meets'!I171&lt;1,"",'CLC Dual Meets'!I171)</f>
        <v>44</v>
      </c>
      <c r="J19" s="448">
        <f>IF('CLC Dual Meets'!E201&lt;1,"",'CLC Dual Meets'!E201)</f>
        <v>48</v>
      </c>
      <c r="K19" s="449">
        <f>IF('CLC Dual Meets'!L201&lt;1,"",'CLC Dual Meets'!L201)</f>
        <v>54</v>
      </c>
      <c r="L19" s="459">
        <f>VLOOKUP($B19,'CLC TOURNAMENT INDIVIDUAL'!$C$6:'CLC TOURNAMENT INDIVIDUAL'!$Y$450,12,FALSE)</f>
        <v>42</v>
      </c>
      <c r="M19" s="460">
        <f>VLOOKUP($B19,'CLC TOURNAMENT INDIVIDUAL'!$C$6:'CLC TOURNAMENT INDIVIDUAL'!$Y$450,22,FALSE)</f>
        <v>50</v>
      </c>
      <c r="N19" s="461">
        <f aca="true" t="shared" si="2" ref="N19:N27">IF(P19&lt;6,AVERAGE(D19:M19),(SUM(D19:M19)-MAX(D19:M19))/(P19-1))</f>
        <v>47.875</v>
      </c>
      <c r="O19" s="461">
        <f aca="true" t="shared" si="3" ref="O19:O27">((N19-$N$41)*0.96)*(113/$N$42)+36</f>
        <v>47.166123167155426</v>
      </c>
      <c r="P19">
        <f aca="true" t="shared" si="4" ref="P19:P27">COUNTIF(D19:M19,"&gt;1")</f>
        <v>9</v>
      </c>
    </row>
    <row r="20" spans="1:16" ht="12.75">
      <c r="A20" s="447" t="str">
        <f t="shared" si="1"/>
        <v>OZ3</v>
      </c>
      <c r="B20" s="447" t="str">
        <f t="shared" si="1"/>
        <v>GRANT KLAS</v>
      </c>
      <c r="C20" s="447" t="s">
        <v>6</v>
      </c>
      <c r="D20" s="448">
        <f>IF('CLC Dual Meets'!I37&lt;1,"",'CLC Dual Meets'!I37)</f>
        <v>54</v>
      </c>
      <c r="E20" s="448">
        <f>IF('CLC Dual Meets'!L52&lt;1,"",'CLC Dual Meets'!L52)</f>
        <v>49</v>
      </c>
      <c r="F20" s="448">
        <f>IF('CLC Dual Meets'!B82&lt;1,"",'CLC Dual Meets'!B82)</f>
        <v>47</v>
      </c>
      <c r="G20" s="448">
        <f>IF('CLC Dual Meets'!P112&lt;1,"",'CLC Dual Meets'!P112)</f>
        <v>48</v>
      </c>
      <c r="H20" s="448">
        <f>IF('CLC Dual Meets'!E142&lt;1,"",'CLC Dual Meets'!E142)</f>
        <v>50</v>
      </c>
      <c r="I20" s="448">
        <f>IF('CLC Dual Meets'!I172&lt;1,"",'CLC Dual Meets'!I172)</f>
        <v>47</v>
      </c>
      <c r="J20" s="448">
        <f>IF('CLC Dual Meets'!E202&lt;1,"",'CLC Dual Meets'!E202)</f>
        <v>48</v>
      </c>
      <c r="K20" s="449">
        <f>IF('CLC Dual Meets'!L202&lt;1,"",'CLC Dual Meets'!L202)</f>
        <v>51</v>
      </c>
      <c r="L20" s="459">
        <f>VLOOKUP($B20,'CLC TOURNAMENT INDIVIDUAL'!$C$6:'CLC TOURNAMENT INDIVIDUAL'!$Y$450,12,FALSE)</f>
        <v>46</v>
      </c>
      <c r="M20" s="460">
        <f>VLOOKUP($B20,'CLC TOURNAMENT INDIVIDUAL'!$C$6:'CLC TOURNAMENT INDIVIDUAL'!$Y$450,22,FALSE)</f>
        <v>53</v>
      </c>
      <c r="N20" s="461">
        <f t="shared" si="2"/>
        <v>48.77777777777778</v>
      </c>
      <c r="O20" s="461">
        <f t="shared" si="3"/>
        <v>47.9319752362333</v>
      </c>
      <c r="P20">
        <f t="shared" si="4"/>
        <v>10</v>
      </c>
    </row>
    <row r="21" spans="1:16" ht="12.75">
      <c r="A21" s="447" t="str">
        <f t="shared" si="1"/>
        <v>OZ4</v>
      </c>
      <c r="B21" s="447" t="str">
        <f t="shared" si="1"/>
        <v>NATHAN LaSAGE</v>
      </c>
      <c r="C21" s="447" t="s">
        <v>6</v>
      </c>
      <c r="D21" s="448">
        <f>IF('CLC Dual Meets'!I38&lt;1,"",'CLC Dual Meets'!I38)</f>
        <v>61</v>
      </c>
      <c r="E21" s="448">
        <f>IF('CLC Dual Meets'!L53&lt;1,"",'CLC Dual Meets'!L53)</f>
      </c>
      <c r="F21" s="448">
        <f>IF('CLC Dual Meets'!B83&lt;1,"",'CLC Dual Meets'!B83)</f>
        <v>60</v>
      </c>
      <c r="G21" s="448">
        <f>IF('CLC Dual Meets'!P113&lt;1,"",'CLC Dual Meets'!P113)</f>
        <v>50</v>
      </c>
      <c r="H21" s="448">
        <f>IF('CLC Dual Meets'!E143&lt;1,"",'CLC Dual Meets'!E143)</f>
        <v>52</v>
      </c>
      <c r="I21" s="448">
        <f>IF('CLC Dual Meets'!I173&lt;1,"",'CLC Dual Meets'!I173)</f>
        <v>60</v>
      </c>
      <c r="J21" s="448">
        <f>IF('CLC Dual Meets'!E203&lt;1,"",'CLC Dual Meets'!E203)</f>
        <v>55</v>
      </c>
      <c r="K21" s="449">
        <f>IF('CLC Dual Meets'!L203&lt;1,"",'CLC Dual Meets'!L203)</f>
        <v>55</v>
      </c>
      <c r="L21" s="459">
        <f>VLOOKUP($B21,'CLC TOURNAMENT INDIVIDUAL'!$C$6:'CLC TOURNAMENT INDIVIDUAL'!$Y$450,12,FALSE)</f>
        <v>54</v>
      </c>
      <c r="M21" s="460">
        <f>VLOOKUP($B21,'CLC TOURNAMENT INDIVIDUAL'!$C$6:'CLC TOURNAMENT INDIVIDUAL'!$Y$450,22,FALSE)</f>
        <v>48</v>
      </c>
      <c r="N21" s="461">
        <f t="shared" si="2"/>
        <v>54.25</v>
      </c>
      <c r="O21" s="461">
        <f t="shared" si="3"/>
        <v>52.57421700879765</v>
      </c>
      <c r="P21">
        <f t="shared" si="4"/>
        <v>9</v>
      </c>
    </row>
    <row r="22" spans="1:16" ht="12.75">
      <c r="A22" s="447" t="str">
        <f t="shared" si="1"/>
        <v>OZ5</v>
      </c>
      <c r="B22" s="447" t="str">
        <f t="shared" si="1"/>
        <v>MITCH MEEUWSEN</v>
      </c>
      <c r="C22" s="447" t="s">
        <v>6</v>
      </c>
      <c r="D22" s="448">
        <f>IF('CLC Dual Meets'!I39&lt;1,"",'CLC Dual Meets'!I39)</f>
        <v>49</v>
      </c>
      <c r="E22" s="448">
        <f>IF('CLC Dual Meets'!L54&lt;1,"",'CLC Dual Meets'!L54)</f>
        <v>49</v>
      </c>
      <c r="F22" s="448">
        <f>IF('CLC Dual Meets'!B84&lt;1,"",'CLC Dual Meets'!B84)</f>
        <v>50</v>
      </c>
      <c r="G22" s="448">
        <f>IF('CLC Dual Meets'!P114&lt;1,"",'CLC Dual Meets'!P114)</f>
        <v>49</v>
      </c>
      <c r="H22" s="448">
        <f>IF('CLC Dual Meets'!E144&lt;1,"",'CLC Dual Meets'!E144)</f>
        <v>49</v>
      </c>
      <c r="I22" s="448">
        <f>IF('CLC Dual Meets'!I174&lt;1,"",'CLC Dual Meets'!I174)</f>
        <v>50</v>
      </c>
      <c r="J22" s="448">
        <f>IF('CLC Dual Meets'!E204&lt;1,"",'CLC Dual Meets'!E204)</f>
        <v>56</v>
      </c>
      <c r="K22" s="449">
        <f>IF('CLC Dual Meets'!L204&lt;1,"",'CLC Dual Meets'!L204)</f>
        <v>59</v>
      </c>
      <c r="L22" s="459">
        <f>VLOOKUP($B22,'CLC TOURNAMENT INDIVIDUAL'!$C$6:'CLC TOURNAMENT INDIVIDUAL'!$Y$450,12,FALSE)</f>
        <v>50</v>
      </c>
      <c r="M22" s="460">
        <f>VLOOKUP($B22,'CLC TOURNAMENT INDIVIDUAL'!$C$6:'CLC TOURNAMENT INDIVIDUAL'!$Y$450,22,FALSE)</f>
        <v>50</v>
      </c>
      <c r="N22" s="461">
        <f t="shared" si="2"/>
        <v>50.22222222222222</v>
      </c>
      <c r="O22" s="461">
        <f t="shared" si="3"/>
        <v>49.1573385467579</v>
      </c>
      <c r="P22">
        <f t="shared" si="4"/>
        <v>10</v>
      </c>
    </row>
    <row r="23" spans="1:16" ht="12.75">
      <c r="A23" s="447" t="str">
        <f t="shared" si="1"/>
        <v>OZ6</v>
      </c>
      <c r="B23" s="447" t="str">
        <f t="shared" si="1"/>
        <v>HAYDEN NEIS</v>
      </c>
      <c r="C23" s="447" t="s">
        <v>6</v>
      </c>
      <c r="D23" s="448">
        <f>IF('CLC Dual Meets'!I40&lt;1,"",'CLC Dual Meets'!I40)</f>
      </c>
      <c r="E23" s="448">
        <f>IF('CLC Dual Meets'!L55&lt;1,"",'CLC Dual Meets'!L55)</f>
        <v>57</v>
      </c>
      <c r="F23" s="448">
        <f>IF('CLC Dual Meets'!B85&lt;1,"",'CLC Dual Meets'!B85)</f>
      </c>
      <c r="G23" s="448">
        <f>IF('CLC Dual Meets'!P115&lt;1,"",'CLC Dual Meets'!P115)</f>
      </c>
      <c r="H23" s="448">
        <f>IF('CLC Dual Meets'!E145&lt;1,"",'CLC Dual Meets'!E145)</f>
      </c>
      <c r="I23" s="448">
        <f>IF('CLC Dual Meets'!I175&lt;1,"",'CLC Dual Meets'!I175)</f>
      </c>
      <c r="J23" s="448">
        <f>IF('CLC Dual Meets'!E205&lt;1,"",'CLC Dual Meets'!E205)</f>
      </c>
      <c r="K23" s="449">
        <f>IF('CLC Dual Meets'!L205&lt;1,"",'CLC Dual Meets'!L205)</f>
      </c>
      <c r="L23" s="459"/>
      <c r="M23" s="460"/>
      <c r="N23" s="461">
        <f t="shared" si="2"/>
        <v>57</v>
      </c>
      <c r="O23" s="461">
        <f t="shared" si="3"/>
        <v>54.90712023460411</v>
      </c>
      <c r="P23">
        <f t="shared" si="4"/>
        <v>1</v>
      </c>
    </row>
    <row r="24" spans="1:16" ht="12.75">
      <c r="A24" s="447" t="str">
        <f aca="true" t="shared" si="5" ref="A24:B27">A11</f>
        <v>OZ6</v>
      </c>
      <c r="B24" s="447" t="str">
        <f t="shared" si="5"/>
        <v>COLTON KRAUS</v>
      </c>
      <c r="C24" s="447" t="s">
        <v>6</v>
      </c>
      <c r="D24" s="448">
        <f>IF('CLC Dual Meets'!I41&lt;1,"",'CLC Dual Meets'!I41)</f>
      </c>
      <c r="E24" s="448">
        <f>IF('CLC Dual Meets'!L56&lt;1,"",'CLC Dual Meets'!L56)</f>
      </c>
      <c r="F24" s="448">
        <f>IF('CLC Dual Meets'!B86&lt;1,"",'CLC Dual Meets'!B86)</f>
      </c>
      <c r="G24" s="448">
        <f>IF('CLC Dual Meets'!P116&lt;1,"",'CLC Dual Meets'!P116)</f>
      </c>
      <c r="H24" s="448">
        <f>IF('CLC Dual Meets'!E146&lt;1,"",'CLC Dual Meets'!E146)</f>
        <v>59</v>
      </c>
      <c r="I24" s="448">
        <f>IF('CLC Dual Meets'!I176&lt;1,"",'CLC Dual Meets'!I176)</f>
      </c>
      <c r="J24" s="448">
        <f>IF('CLC Dual Meets'!E206&lt;1,"",'CLC Dual Meets'!E206)</f>
      </c>
      <c r="K24" s="449">
        <f>IF('CLC Dual Meets'!L206&lt;1,"",'CLC Dual Meets'!L206)</f>
      </c>
      <c r="L24" s="459"/>
      <c r="M24" s="460"/>
      <c r="N24" s="461">
        <f t="shared" si="2"/>
        <v>59</v>
      </c>
      <c r="O24" s="461">
        <f t="shared" si="3"/>
        <v>56.6037771260997</v>
      </c>
      <c r="P24">
        <f t="shared" si="4"/>
        <v>1</v>
      </c>
    </row>
    <row r="25" spans="1:16" ht="12.75">
      <c r="A25" s="447" t="str">
        <f t="shared" si="5"/>
        <v>OZ6</v>
      </c>
      <c r="B25" s="447" t="str">
        <f t="shared" si="5"/>
        <v>COLIN HUGHES</v>
      </c>
      <c r="C25" s="447" t="s">
        <v>6</v>
      </c>
      <c r="D25" s="448">
        <f>IF('CLC Dual Meets'!I42&lt;1,"",'CLC Dual Meets'!I42)</f>
      </c>
      <c r="E25" s="448">
        <f>IF('CLC Dual Meets'!L57&lt;1,"",'CLC Dual Meets'!L57)</f>
      </c>
      <c r="F25" s="448">
        <f>IF('CLC Dual Meets'!B87&lt;1,"",'CLC Dual Meets'!B87)</f>
      </c>
      <c r="G25" s="448">
        <f>IF('CLC Dual Meets'!P117&lt;1,"",'CLC Dual Meets'!P117)</f>
      </c>
      <c r="H25" s="448">
        <f>IF('CLC Dual Meets'!E147&lt;1,"",'CLC Dual Meets'!E147)</f>
      </c>
      <c r="I25" s="448">
        <f>IF('CLC Dual Meets'!I177&lt;1,"",'CLC Dual Meets'!I177)</f>
      </c>
      <c r="J25" s="448">
        <f>IF('CLC Dual Meets'!E207&lt;1,"",'CLC Dual Meets'!E207)</f>
      </c>
      <c r="K25" s="449">
        <f>IF('CLC Dual Meets'!L207&lt;1,"",'CLC Dual Meets'!L207)</f>
      </c>
      <c r="L25" s="459"/>
      <c r="M25" s="460"/>
      <c r="N25" s="461" t="e">
        <f t="shared" si="2"/>
        <v>#DIV/0!</v>
      </c>
      <c r="O25" s="461" t="e">
        <f t="shared" si="3"/>
        <v>#DIV/0!</v>
      </c>
      <c r="P25">
        <f t="shared" si="4"/>
        <v>0</v>
      </c>
    </row>
    <row r="26" spans="1:16" ht="12.75">
      <c r="A26" s="447" t="str">
        <f t="shared" si="5"/>
        <v>OZ6</v>
      </c>
      <c r="B26" s="447" t="str">
        <f t="shared" si="5"/>
        <v>AARON SUSEN</v>
      </c>
      <c r="C26" s="447" t="s">
        <v>6</v>
      </c>
      <c r="D26" s="448">
        <f>IF('CLC Dual Meets'!I43&lt;1,"",'CLC Dual Meets'!I43)</f>
      </c>
      <c r="E26" s="448">
        <f>IF('CLC Dual Meets'!L58&lt;1,"",'CLC Dual Meets'!L58)</f>
      </c>
      <c r="F26" s="448">
        <f>IF('CLC Dual Meets'!B88&lt;1,"",'CLC Dual Meets'!B88)</f>
      </c>
      <c r="G26" s="448">
        <f>IF('CLC Dual Meets'!P118&lt;1,"",'CLC Dual Meets'!P118)</f>
      </c>
      <c r="H26" s="448">
        <f>IF('CLC Dual Meets'!E148&lt;1,"",'CLC Dual Meets'!E148)</f>
      </c>
      <c r="I26" s="448">
        <f>IF('CLC Dual Meets'!I178&lt;1,"",'CLC Dual Meets'!I178)</f>
      </c>
      <c r="J26" s="448">
        <f>IF('CLC Dual Meets'!E208&lt;1,"",'CLC Dual Meets'!E208)</f>
      </c>
      <c r="K26" s="449">
        <f>IF('CLC Dual Meets'!L208&lt;1,"",'CLC Dual Meets'!L208)</f>
      </c>
      <c r="L26" s="459"/>
      <c r="M26" s="460"/>
      <c r="N26" s="461" t="e">
        <f t="shared" si="2"/>
        <v>#DIV/0!</v>
      </c>
      <c r="O26" s="461" t="e">
        <f t="shared" si="3"/>
        <v>#DIV/0!</v>
      </c>
      <c r="P26">
        <f t="shared" si="4"/>
        <v>0</v>
      </c>
    </row>
    <row r="27" spans="1:16" ht="13.5" thickBot="1">
      <c r="A27" s="451" t="str">
        <f t="shared" si="5"/>
        <v>OZ7</v>
      </c>
      <c r="B27" s="451" t="str">
        <f t="shared" si="5"/>
        <v>JASON KUNTSMAN</v>
      </c>
      <c r="C27" s="451" t="s">
        <v>6</v>
      </c>
      <c r="D27" s="452">
        <f>IF('CLC Dual Meets'!I44&lt;1,"",'CLC Dual Meets'!I44)</f>
      </c>
      <c r="E27" s="452">
        <f>IF('CLC Dual Meets'!L59&lt;1,"",'CLC Dual Meets'!L59)</f>
      </c>
      <c r="F27" s="452">
        <f>IF('CLC Dual Meets'!B89&lt;1,"",'CLC Dual Meets'!B89)</f>
      </c>
      <c r="G27" s="452">
        <f>IF('CLC Dual Meets'!P119&lt;1,"",'CLC Dual Meets'!P119)</f>
      </c>
      <c r="H27" s="452">
        <f>IF('CLC Dual Meets'!E149&lt;1,"",'CLC Dual Meets'!E149)</f>
      </c>
      <c r="I27" s="452">
        <f>IF('CLC Dual Meets'!I179&lt;1,"",'CLC Dual Meets'!I179)</f>
      </c>
      <c r="J27" s="452">
        <f>IF('CLC Dual Meets'!E209&lt;1,"",'CLC Dual Meets'!E209)</f>
      </c>
      <c r="K27" s="453">
        <f>IF('CLC Dual Meets'!L209&lt;1,"",'CLC Dual Meets'!L209)</f>
      </c>
      <c r="L27" s="462"/>
      <c r="M27" s="463"/>
      <c r="N27" s="461" t="e">
        <f t="shared" si="2"/>
        <v>#DIV/0!</v>
      </c>
      <c r="O27" s="464" t="e">
        <f t="shared" si="3"/>
        <v>#DIV/0!</v>
      </c>
      <c r="P27">
        <f t="shared" si="4"/>
        <v>0</v>
      </c>
    </row>
    <row r="28" spans="1:15" ht="13.5" thickBot="1">
      <c r="A28" s="436"/>
      <c r="B28" s="900" t="s">
        <v>40</v>
      </c>
      <c r="C28" s="902"/>
      <c r="D28" s="465">
        <f>IF('CLC Dual Meets'!I45&lt;1,"",'CLC Dual Meets'!I45)</f>
        <v>200</v>
      </c>
      <c r="E28" s="465">
        <f>IF('CLC Dual Meets'!L60&lt;1,"",'CLC Dual Meets'!L60)</f>
        <v>196</v>
      </c>
      <c r="F28" s="465">
        <f>IF('CLC Dual Meets'!B90&lt;1,"",'CLC Dual Meets'!B90)</f>
        <v>183</v>
      </c>
      <c r="G28" s="465">
        <f>IF('CLC Dual Meets'!P120&lt;1,"",'CLC Dual Meets'!P120)</f>
        <v>192</v>
      </c>
      <c r="H28" s="465">
        <f>IF('CLC Dual Meets'!E150&lt;1,"",'CLC Dual Meets'!E150)</f>
        <v>201</v>
      </c>
      <c r="I28" s="465">
        <f>IF('CLC Dual Meets'!I180&lt;1,"",'CLC Dual Meets'!I180)</f>
        <v>183</v>
      </c>
      <c r="J28" s="465">
        <f>IF('CLC Dual Meets'!E210&lt;1,"",'CLC Dual Meets'!E210)</f>
        <v>196</v>
      </c>
      <c r="K28" s="466">
        <f>IF('CLC Dual Meets'!L210&lt;1,"",'CLC Dual Meets'!L210)</f>
        <v>201</v>
      </c>
      <c r="L28" s="467"/>
      <c r="M28" s="468"/>
      <c r="N28" s="469">
        <f>AVERAGE(D28:M28)</f>
        <v>194</v>
      </c>
      <c r="O28" s="470">
        <f>((N28-4*$N$41)*0.96)*(113/$N$42)+144</f>
        <v>190.7853137829912</v>
      </c>
    </row>
    <row r="29" spans="1:15" ht="13.5" thickBot="1">
      <c r="A29" s="436"/>
      <c r="B29" s="900" t="s">
        <v>41</v>
      </c>
      <c r="C29" s="902"/>
      <c r="D29" s="465">
        <f>IF('CLC Dual Meets'!L45&lt;1,"",'CLC Dual Meets'!L45)</f>
        <v>195</v>
      </c>
      <c r="E29" s="465">
        <f>IF('CLC Dual Meets'!I60&lt;1,"",'CLC Dual Meets'!I60)</f>
        <v>179</v>
      </c>
      <c r="F29" s="465">
        <f>IF('CLC Dual Meets'!E90&lt;1,"",'CLC Dual Meets'!E90)</f>
        <v>166</v>
      </c>
      <c r="G29" s="465">
        <f>IF('CLC Dual Meets'!S120&lt;1,"",'CLC Dual Meets'!S120)</f>
        <v>189</v>
      </c>
      <c r="H29" s="465">
        <f>IF('CLC Dual Meets'!B150&lt;1,"",'CLC Dual Meets'!B150)</f>
        <v>194</v>
      </c>
      <c r="I29" s="465">
        <f>IF('CLC Dual Meets'!L180&lt;1,"",'CLC Dual Meets'!L180)</f>
        <v>162</v>
      </c>
      <c r="J29" s="465">
        <f>IF('CLC Dual Meets'!B210&lt;1,"",'CLC Dual Meets'!B210)</f>
        <v>195</v>
      </c>
      <c r="K29" s="466">
        <f>IF('CLC Dual Meets'!I210&lt;1,"",'CLC Dual Meets'!I210)</f>
        <v>201</v>
      </c>
      <c r="L29" s="471"/>
      <c r="M29" s="472"/>
      <c r="N29" s="473">
        <f>AVERAGE(D29:M29)</f>
        <v>185.125</v>
      </c>
      <c r="O29" s="474">
        <f>((N29-4*$N$41)*0.96)*(113/$N$42)+144</f>
        <v>183.25639882697948</v>
      </c>
    </row>
    <row r="30" spans="1:15" ht="13.5" hidden="1" thickBot="1">
      <c r="A30" s="436"/>
      <c r="B30" s="900" t="s">
        <v>42</v>
      </c>
      <c r="C30" s="901"/>
      <c r="D30" s="475">
        <f aca="true" t="shared" si="6" ref="D30:K30">IF(D28&lt;D29,1,IF(D28=D29,"",IF(D28&gt;D29,0)))</f>
        <v>0</v>
      </c>
      <c r="E30" s="475">
        <f t="shared" si="6"/>
        <v>0</v>
      </c>
      <c r="F30" s="475">
        <f t="shared" si="6"/>
        <v>0</v>
      </c>
      <c r="G30" s="475">
        <f t="shared" si="6"/>
        <v>0</v>
      </c>
      <c r="H30" s="475">
        <f t="shared" si="6"/>
        <v>0</v>
      </c>
      <c r="I30" s="475">
        <f t="shared" si="6"/>
        <v>0</v>
      </c>
      <c r="J30" s="475">
        <f t="shared" si="6"/>
        <v>0</v>
      </c>
      <c r="K30" s="476">
        <f t="shared" si="6"/>
      </c>
      <c r="L30" s="477"/>
      <c r="M30" s="437"/>
      <c r="N30" s="436"/>
      <c r="O30" s="478"/>
    </row>
    <row r="31" spans="1:15" ht="13.5" thickBot="1">
      <c r="A31" s="436"/>
      <c r="B31" s="900" t="s">
        <v>55</v>
      </c>
      <c r="C31" s="902"/>
      <c r="D31" s="479" t="str">
        <f aca="true" t="shared" si="7" ref="D31:K31">IF(D28="","",IF(D28&lt;D29,"W",IF(D28=D29,"T",IF(D28&gt;D29,"L"))))</f>
        <v>L</v>
      </c>
      <c r="E31" s="479" t="str">
        <f t="shared" si="7"/>
        <v>L</v>
      </c>
      <c r="F31" s="479" t="str">
        <f t="shared" si="7"/>
        <v>L</v>
      </c>
      <c r="G31" s="479" t="str">
        <f t="shared" si="7"/>
        <v>L</v>
      </c>
      <c r="H31" s="479" t="str">
        <f t="shared" si="7"/>
        <v>L</v>
      </c>
      <c r="I31" s="479" t="str">
        <f t="shared" si="7"/>
        <v>L</v>
      </c>
      <c r="J31" s="479" t="str">
        <f t="shared" si="7"/>
        <v>L</v>
      </c>
      <c r="K31" s="479" t="str">
        <f t="shared" si="7"/>
        <v>T</v>
      </c>
      <c r="L31" s="480"/>
      <c r="M31" s="437"/>
      <c r="N31" s="436"/>
      <c r="O31" s="478"/>
    </row>
    <row r="32" spans="1:15" ht="13.5" thickBo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7"/>
      <c r="N32" s="436"/>
      <c r="O32" s="478"/>
    </row>
    <row r="33" spans="1:15" ht="12.75">
      <c r="A33" s="436"/>
      <c r="B33" s="903" t="s">
        <v>45</v>
      </c>
      <c r="C33" s="481" t="s">
        <v>43</v>
      </c>
      <c r="D33" s="482" t="s">
        <v>125</v>
      </c>
      <c r="E33" s="482" t="s">
        <v>125</v>
      </c>
      <c r="F33" s="436"/>
      <c r="G33" s="436"/>
      <c r="H33" s="436"/>
      <c r="I33" s="436"/>
      <c r="J33" s="436"/>
      <c r="K33" s="436"/>
      <c r="L33" s="436"/>
      <c r="M33" s="437"/>
      <c r="N33" s="436"/>
      <c r="O33" s="478"/>
    </row>
    <row r="34" spans="1:15" ht="13.5" thickBot="1">
      <c r="A34" s="436"/>
      <c r="B34" s="904"/>
      <c r="C34" s="483">
        <f>SUM(D30:K30)</f>
        <v>0</v>
      </c>
      <c r="D34" s="484">
        <f>COUNTIF(D31:K31,"L")</f>
        <v>7</v>
      </c>
      <c r="E34" s="484">
        <f>COUNTIF(D31:K31,"t")</f>
        <v>1</v>
      </c>
      <c r="F34" s="436"/>
      <c r="G34" s="436"/>
      <c r="H34" s="436"/>
      <c r="I34" s="436"/>
      <c r="J34" s="436"/>
      <c r="K34" s="436"/>
      <c r="L34" s="436"/>
      <c r="M34" s="437"/>
      <c r="N34" s="436"/>
      <c r="O34" s="478"/>
    </row>
    <row r="35" spans="1:15" ht="12.75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7"/>
      <c r="N35" s="436"/>
      <c r="O35" s="478"/>
    </row>
    <row r="36" spans="1:15" ht="12.75">
      <c r="A36" s="436"/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  <c r="N36" s="436"/>
      <c r="O36" s="478"/>
    </row>
    <row r="37" spans="1:15" ht="12.75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  <c r="N37" s="436"/>
      <c r="O37" s="478"/>
    </row>
    <row r="38" spans="1:15" ht="12.75">
      <c r="A38" s="436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  <c r="N38" s="436"/>
      <c r="O38" s="478"/>
    </row>
    <row r="39" spans="1:15" ht="13.5" thickBot="1">
      <c r="A39" s="436"/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  <c r="N39" s="436"/>
      <c r="O39" s="478"/>
    </row>
    <row r="40" spans="1:15" ht="13.5" thickBot="1">
      <c r="A40" s="436"/>
      <c r="B40" s="436"/>
      <c r="C40" s="436" t="s">
        <v>51</v>
      </c>
      <c r="D40" s="485">
        <f aca="true" t="shared" si="8" ref="D40:K40">IF(D28&lt;D29,0,IF(D28=D29,"",IF(D28&gt;D29,1)))</f>
        <v>1</v>
      </c>
      <c r="E40" s="485">
        <f t="shared" si="8"/>
        <v>1</v>
      </c>
      <c r="F40" s="485">
        <f t="shared" si="8"/>
        <v>1</v>
      </c>
      <c r="G40" s="485">
        <f t="shared" si="8"/>
        <v>1</v>
      </c>
      <c r="H40" s="485">
        <f t="shared" si="8"/>
        <v>1</v>
      </c>
      <c r="I40" s="485">
        <f t="shared" si="8"/>
        <v>1</v>
      </c>
      <c r="J40" s="485">
        <f t="shared" si="8"/>
        <v>1</v>
      </c>
      <c r="K40" s="485">
        <f t="shared" si="8"/>
      </c>
      <c r="L40" s="477"/>
      <c r="M40" s="437"/>
      <c r="N40" s="436"/>
      <c r="O40" s="478"/>
    </row>
    <row r="41" spans="1:15" ht="12.75">
      <c r="A41" s="436"/>
      <c r="B41" s="436"/>
      <c r="C41" s="436" t="s">
        <v>52</v>
      </c>
      <c r="D41" s="448">
        <f>IF('CLC Dual Meets'!I32&lt;1,"",'CLC Dual Meets'!I32)</f>
        <v>35.2</v>
      </c>
      <c r="E41" s="448">
        <f>IF('CLC Dual Meets'!I47&lt;1,"",'CLC Dual Meets'!I47)</f>
        <v>35.6</v>
      </c>
      <c r="F41" s="448">
        <f>IF('CLC Dual Meets'!B77&lt;1,"",'CLC Dual Meets'!B77)</f>
        <v>32.9</v>
      </c>
      <c r="G41" s="448">
        <f>IF('CLC Dual Meets'!P107&lt;1,"",'CLC Dual Meets'!P107)</f>
        <v>34.3</v>
      </c>
      <c r="H41" s="448">
        <f>IF('CLC Dual Meets'!B137&lt;1,"",'CLC Dual Meets'!B137)</f>
        <v>35.6</v>
      </c>
      <c r="I41" s="448">
        <f>IF('CLC Dual Meets'!I167&lt;1,"",'CLC Dual Meets'!I167)</f>
        <v>32.9</v>
      </c>
      <c r="J41" s="448">
        <f>IF('CLC Dual Meets'!B197&lt;1,"",'CLC Dual Meets'!B197)</f>
        <v>35.6</v>
      </c>
      <c r="K41" s="449">
        <f>IF('CLC Dual Meets'!I197&lt;1,"",'CLC Dual Meets'!I197)</f>
        <v>35.6</v>
      </c>
      <c r="L41" s="36"/>
      <c r="M41" s="36"/>
      <c r="N41" s="436">
        <f>AVERAGE(D41:M41)</f>
        <v>34.7125</v>
      </c>
      <c r="O41" s="478"/>
    </row>
    <row r="42" spans="1:15" ht="12.75">
      <c r="A42" s="436"/>
      <c r="B42" s="436"/>
      <c r="C42" s="436" t="s">
        <v>53</v>
      </c>
      <c r="D42" s="448">
        <f>IF('CLC Dual Meets'!J32&lt;1,"",'CLC Dual Meets'!J32)</f>
        <v>127</v>
      </c>
      <c r="E42" s="448">
        <f>IF('CLC Dual Meets'!J47&lt;1,"",'CLC Dual Meets'!J47)</f>
        <v>135</v>
      </c>
      <c r="F42" s="448">
        <f>IF('CLC Dual Meets'!C77&lt;1,"",'CLC Dual Meets'!C77)</f>
        <v>116</v>
      </c>
      <c r="G42" s="448">
        <f>IF('CLC Dual Meets'!Q107&lt;1,"",'CLC Dual Meets'!Q107)</f>
        <v>124</v>
      </c>
      <c r="H42" s="448">
        <f>IF('CLC Dual Meets'!C137&lt;1,"",'CLC Dual Meets'!C137)</f>
        <v>135</v>
      </c>
      <c r="I42" s="448">
        <f>IF('CLC Dual Meets'!J167&lt;1,"",'CLC Dual Meets'!J167)</f>
        <v>116</v>
      </c>
      <c r="J42" s="448">
        <f>IF('CLC Dual Meets'!C197&lt;1,"",'CLC Dual Meets'!C197)</f>
        <v>135</v>
      </c>
      <c r="K42" s="449">
        <f>IF('CLC Dual Meets'!J197&lt;1,"",'CLC Dual Meets'!J197)</f>
        <v>135</v>
      </c>
      <c r="L42" s="36"/>
      <c r="M42" s="36"/>
      <c r="N42" s="436">
        <f>AVERAGE(D42:M42)</f>
        <v>127.875</v>
      </c>
      <c r="O42" s="478"/>
    </row>
    <row r="43" spans="1:15" ht="12.75">
      <c r="A43" s="436"/>
      <c r="B43" s="436"/>
      <c r="C43" s="436" t="s">
        <v>6</v>
      </c>
      <c r="D43" s="436"/>
      <c r="E43" s="436"/>
      <c r="F43" s="436"/>
      <c r="G43" s="436"/>
      <c r="H43" s="436"/>
      <c r="I43" s="436"/>
      <c r="J43" s="436"/>
      <c r="K43" s="436"/>
      <c r="L43" s="436"/>
      <c r="M43" s="437"/>
      <c r="N43" s="436"/>
      <c r="O43" s="478"/>
    </row>
    <row r="44" ht="12.75">
      <c r="O44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27" right="0.3" top="1" bottom="1" header="0.5" footer="0.5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75" zoomScaleNormal="75" zoomScalePageLayoutView="0" workbookViewId="0" topLeftCell="A1">
      <selection activeCell="L23" sqref="L23:M27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</cols>
  <sheetData>
    <row r="1" spans="1:15" ht="12.75">
      <c r="A1" s="211" t="s">
        <v>3</v>
      </c>
      <c r="B1" s="211" t="s">
        <v>28</v>
      </c>
      <c r="C1" s="211"/>
      <c r="D1" s="211"/>
      <c r="E1" s="154"/>
      <c r="F1" s="154"/>
      <c r="G1" s="154"/>
      <c r="H1" s="154"/>
      <c r="I1" s="154"/>
      <c r="J1" s="154"/>
      <c r="K1" s="154"/>
      <c r="L1" s="154"/>
      <c r="M1" s="307"/>
      <c r="N1" s="154"/>
      <c r="O1" s="154"/>
    </row>
    <row r="2" spans="1:15" ht="19.5" thickBot="1">
      <c r="A2" s="211" t="s">
        <v>4</v>
      </c>
      <c r="B2" s="212" t="s">
        <v>114</v>
      </c>
      <c r="C2" s="211"/>
      <c r="D2" s="211"/>
      <c r="E2" s="154"/>
      <c r="F2" s="154"/>
      <c r="G2" s="154"/>
      <c r="H2" s="154"/>
      <c r="I2" s="154"/>
      <c r="J2" s="154"/>
      <c r="K2" s="154"/>
      <c r="L2" s="154"/>
      <c r="M2" s="307"/>
      <c r="N2" s="154"/>
      <c r="O2" s="154"/>
    </row>
    <row r="3" spans="1:15" ht="39" thickBot="1">
      <c r="A3" s="155"/>
      <c r="B3" s="155"/>
      <c r="C3" s="155"/>
      <c r="D3" s="906" t="s">
        <v>7</v>
      </c>
      <c r="E3" s="912"/>
      <c r="F3" s="912"/>
      <c r="G3" s="912"/>
      <c r="H3" s="912"/>
      <c r="I3" s="912"/>
      <c r="J3" s="912"/>
      <c r="K3" s="913"/>
      <c r="L3" s="257"/>
      <c r="M3" s="213" t="s">
        <v>8</v>
      </c>
      <c r="N3" s="213" t="s">
        <v>98</v>
      </c>
      <c r="O3" s="154"/>
    </row>
    <row r="4" spans="1:15" ht="12.75">
      <c r="A4" s="214" t="s">
        <v>0</v>
      </c>
      <c r="B4" s="214" t="s">
        <v>1</v>
      </c>
      <c r="C4" s="214" t="s">
        <v>2</v>
      </c>
      <c r="D4" s="215" t="s">
        <v>26</v>
      </c>
      <c r="E4" s="216" t="s">
        <v>29</v>
      </c>
      <c r="F4" s="216" t="s">
        <v>30</v>
      </c>
      <c r="G4" s="216" t="s">
        <v>24</v>
      </c>
      <c r="H4" s="216" t="s">
        <v>23</v>
      </c>
      <c r="I4" s="216" t="s">
        <v>5</v>
      </c>
      <c r="J4" s="216" t="s">
        <v>27</v>
      </c>
      <c r="K4" s="217" t="s">
        <v>25</v>
      </c>
      <c r="L4" s="284"/>
      <c r="M4" s="218"/>
      <c r="N4" s="219"/>
      <c r="O4" s="154"/>
    </row>
    <row r="5" spans="1:15" ht="12.75">
      <c r="A5" s="220" t="s">
        <v>84</v>
      </c>
      <c r="B5" s="220" t="str">
        <f>'CLC Dual Meets'!K5</f>
        <v>JACOB COEUR</v>
      </c>
      <c r="C5" s="218" t="s">
        <v>6</v>
      </c>
      <c r="D5" s="221">
        <f>IF('CLC Dual Meets'!M5&lt;0.1,"",'CLC Dual Meets'!M5)</f>
        <v>2</v>
      </c>
      <c r="E5" s="222">
        <f>IF('CLC Dual Meets'!T35&lt;0.1,"",'CLC Dual Meets'!T35)</f>
      </c>
      <c r="F5" s="222">
        <f>IF('CLC Dual Meets'!Q65&lt;0.1,"",'CLC Dual Meets'!Q65)</f>
        <v>2.5</v>
      </c>
      <c r="G5" s="222">
        <f>IF('CLC Dual Meets'!J110&lt;0.1,"",'CLC Dual Meets'!J110)</f>
        <v>2</v>
      </c>
      <c r="H5" s="222">
        <f>IF('CLC Dual Meets'!M140&lt;0.1,"",'CLC Dual Meets'!M140)</f>
        <v>4</v>
      </c>
      <c r="I5" s="222">
        <f>IF('CLC Dual Meets'!F170&lt;0.1,"",'CLC Dual Meets'!F170)</f>
        <v>4</v>
      </c>
      <c r="J5" s="222">
        <f>IF('CLC Dual Meets'!C200&lt;0.1,"",'CLC Dual Meets'!C200)</f>
        <v>2</v>
      </c>
      <c r="K5" s="223">
        <f>IF('CLC Dual Meets'!T200&lt;0.1,"",'CLC Dual Meets'!T200)</f>
        <v>4</v>
      </c>
      <c r="L5" s="285"/>
      <c r="M5" s="218"/>
      <c r="N5" s="219">
        <f>SUM(D5:M5)</f>
        <v>20.5</v>
      </c>
      <c r="O5" s="154"/>
    </row>
    <row r="6" spans="1:15" ht="12.75">
      <c r="A6" s="220" t="s">
        <v>85</v>
      </c>
      <c r="B6" s="220" t="str">
        <f>'CLC Dual Meets'!K6</f>
        <v>REID RUMACK</v>
      </c>
      <c r="C6" s="218" t="s">
        <v>6</v>
      </c>
      <c r="D6" s="221">
        <f>IF('CLC Dual Meets'!M6&lt;0.1,"",'CLC Dual Meets'!M6)</f>
      </c>
      <c r="E6" s="222">
        <f>IF('CLC Dual Meets'!T36&lt;0.1,"",'CLC Dual Meets'!T36)</f>
        <v>2</v>
      </c>
      <c r="F6" s="222">
        <f>IF('CLC Dual Meets'!Q66&lt;0.1,"",'CLC Dual Meets'!Q66)</f>
        <v>4</v>
      </c>
      <c r="G6" s="222">
        <f>IF('CLC Dual Meets'!J111&lt;0.1,"",'CLC Dual Meets'!J111)</f>
        <v>3</v>
      </c>
      <c r="H6" s="222">
        <f>IF('CLC Dual Meets'!M141&lt;0.1,"",'CLC Dual Meets'!M141)</f>
      </c>
      <c r="I6" s="222">
        <f>IF('CLC Dual Meets'!F171&lt;0.1,"",'CLC Dual Meets'!F171)</f>
        <v>3</v>
      </c>
      <c r="J6" s="222">
        <f>IF('CLC Dual Meets'!C201&lt;0.1,"",'CLC Dual Meets'!C201)</f>
        <v>5</v>
      </c>
      <c r="K6" s="223">
        <f>IF('CLC Dual Meets'!T201&lt;0.1,"",'CLC Dual Meets'!T201)</f>
        <v>5</v>
      </c>
      <c r="L6" s="285"/>
      <c r="M6" s="218"/>
      <c r="N6" s="219">
        <f aca="true" t="shared" si="0" ref="N6:N14">SUM(D6:M6)</f>
        <v>22</v>
      </c>
      <c r="O6" s="154"/>
    </row>
    <row r="7" spans="1:15" ht="12.75">
      <c r="A7" s="220" t="s">
        <v>86</v>
      </c>
      <c r="B7" s="220" t="str">
        <f>'CLC Dual Meets'!K7</f>
        <v>NICK MUELLER</v>
      </c>
      <c r="C7" s="218" t="s">
        <v>6</v>
      </c>
      <c r="D7" s="221">
        <f>IF('CLC Dual Meets'!M7&lt;0.1,"",'CLC Dual Meets'!M7)</f>
      </c>
      <c r="E7" s="222">
        <f>IF('CLC Dual Meets'!T37&lt;0.1,"",'CLC Dual Meets'!T37)</f>
        <v>0.33</v>
      </c>
      <c r="F7" s="222">
        <f>IF('CLC Dual Meets'!Q67&lt;0.1,"",'CLC Dual Meets'!Q67)</f>
      </c>
      <c r="G7" s="222">
        <f>IF('CLC Dual Meets'!J112&lt;0.1,"",'CLC Dual Meets'!J112)</f>
        <v>1</v>
      </c>
      <c r="H7" s="222">
        <f>IF('CLC Dual Meets'!M142&lt;0.1,"",'CLC Dual Meets'!M142)</f>
        <v>2</v>
      </c>
      <c r="I7" s="222">
        <f>IF('CLC Dual Meets'!F172&lt;0.1,"",'CLC Dual Meets'!F172)</f>
      </c>
      <c r="J7" s="222">
        <f>IF('CLC Dual Meets'!C202&lt;0.1,"",'CLC Dual Meets'!C202)</f>
      </c>
      <c r="K7" s="223">
        <f>IF('CLC Dual Meets'!T202&lt;0.1,"",'CLC Dual Meets'!T202)</f>
      </c>
      <c r="L7" s="285"/>
      <c r="M7" s="218"/>
      <c r="N7" s="219">
        <f t="shared" si="0"/>
        <v>3.33</v>
      </c>
      <c r="O7" s="154"/>
    </row>
    <row r="8" spans="1:15" ht="12.75">
      <c r="A8" s="220" t="s">
        <v>87</v>
      </c>
      <c r="B8" s="220" t="str">
        <f>'CLC Dual Meets'!K8</f>
        <v>JON MUDLAFF</v>
      </c>
      <c r="C8" s="218" t="s">
        <v>6</v>
      </c>
      <c r="D8" s="221">
        <f>IF('CLC Dual Meets'!M8&lt;0.1,"",'CLC Dual Meets'!M8)</f>
      </c>
      <c r="E8" s="222">
        <f>IF('CLC Dual Meets'!T38&lt;0.1,"",'CLC Dual Meets'!T38)</f>
      </c>
      <c r="F8" s="222">
        <f>IF('CLC Dual Meets'!Q68&lt;0.1,"",'CLC Dual Meets'!Q68)</f>
      </c>
      <c r="G8" s="222">
        <f>IF('CLC Dual Meets'!J113&lt;0.1,"",'CLC Dual Meets'!J113)</f>
      </c>
      <c r="H8" s="222">
        <f>IF('CLC Dual Meets'!M143&lt;0.1,"",'CLC Dual Meets'!M143)</f>
      </c>
      <c r="I8" s="222">
        <f>IF('CLC Dual Meets'!F173&lt;0.1,"",'CLC Dual Meets'!F173)</f>
      </c>
      <c r="J8" s="222">
        <f>IF('CLC Dual Meets'!C203&lt;0.1,"",'CLC Dual Meets'!C203)</f>
      </c>
      <c r="K8" s="223">
        <f>IF('CLC Dual Meets'!T203&lt;0.1,"",'CLC Dual Meets'!T203)</f>
      </c>
      <c r="L8" s="285"/>
      <c r="M8" s="218"/>
      <c r="N8" s="219">
        <f t="shared" si="0"/>
        <v>0</v>
      </c>
      <c r="O8" s="154"/>
    </row>
    <row r="9" spans="1:15" ht="12.75">
      <c r="A9" s="220" t="s">
        <v>88</v>
      </c>
      <c r="B9" s="220" t="str">
        <f>'CLC Dual Meets'!K9</f>
        <v>COLIN BARRINGTON</v>
      </c>
      <c r="C9" s="218" t="s">
        <v>6</v>
      </c>
      <c r="D9" s="221">
        <f>IF('CLC Dual Meets'!M9&lt;0.1,"",'CLC Dual Meets'!M9)</f>
      </c>
      <c r="E9" s="222">
        <f>IF('CLC Dual Meets'!T39&lt;0.1,"",'CLC Dual Meets'!T39)</f>
      </c>
      <c r="F9" s="222">
        <f>IF('CLC Dual Meets'!Q69&lt;0.1,"",'CLC Dual Meets'!Q69)</f>
      </c>
      <c r="G9" s="222">
        <f>IF('CLC Dual Meets'!J114&lt;0.1,"",'CLC Dual Meets'!J114)</f>
      </c>
      <c r="H9" s="222">
        <f>IF('CLC Dual Meets'!M144&lt;0.1,"",'CLC Dual Meets'!M144)</f>
        <v>1</v>
      </c>
      <c r="I9" s="222">
        <f>IF('CLC Dual Meets'!F174&lt;0.1,"",'CLC Dual Meets'!F174)</f>
      </c>
      <c r="J9" s="222">
        <f>IF('CLC Dual Meets'!C204&lt;0.1,"",'CLC Dual Meets'!C204)</f>
      </c>
      <c r="K9" s="223">
        <f>IF('CLC Dual Meets'!T204&lt;0.1,"",'CLC Dual Meets'!T204)</f>
        <v>1.5</v>
      </c>
      <c r="L9" s="285"/>
      <c r="M9" s="218"/>
      <c r="N9" s="219">
        <f t="shared" si="0"/>
        <v>2.5</v>
      </c>
      <c r="O9" s="154"/>
    </row>
    <row r="10" spans="1:15" ht="12.75">
      <c r="A10" s="220" t="s">
        <v>89</v>
      </c>
      <c r="B10" s="220" t="str">
        <f>'CLC Dual Meets'!K10</f>
        <v>HELTON VANDENBUSCH</v>
      </c>
      <c r="C10" s="218" t="s">
        <v>6</v>
      </c>
      <c r="D10" s="221">
        <f>IF('CLC Dual Meets'!M10&lt;0.1,"",'CLC Dual Meets'!M10)</f>
      </c>
      <c r="E10" s="222">
        <f>IF('CLC Dual Meets'!T40&lt;0.1,"",'CLC Dual Meets'!T40)</f>
      </c>
      <c r="F10" s="222">
        <f>IF('CLC Dual Meets'!Q70&lt;0.1,"",'CLC Dual Meets'!Q70)</f>
      </c>
      <c r="G10" s="222">
        <f>IF('CLC Dual Meets'!J115&lt;0.1,"",'CLC Dual Meets'!J115)</f>
      </c>
      <c r="H10" s="222">
        <f>IF('CLC Dual Meets'!M145&lt;0.1,"",'CLC Dual Meets'!M145)</f>
      </c>
      <c r="I10" s="222">
        <f>IF('CLC Dual Meets'!F175&lt;0.1,"",'CLC Dual Meets'!F175)</f>
      </c>
      <c r="J10" s="222">
        <f>IF('CLC Dual Meets'!C205&lt;0.1,"",'CLC Dual Meets'!C205)</f>
      </c>
      <c r="K10" s="223">
        <f>IF('CLC Dual Meets'!T205&lt;0.1,"",'CLC Dual Meets'!T205)</f>
      </c>
      <c r="L10" s="285"/>
      <c r="M10" s="218"/>
      <c r="N10" s="219">
        <f t="shared" si="0"/>
        <v>0</v>
      </c>
      <c r="O10" s="154"/>
    </row>
    <row r="11" spans="1:15" ht="12.75">
      <c r="A11" s="220" t="s">
        <v>90</v>
      </c>
      <c r="B11" s="220">
        <f>'CLC Dual Meets'!K11</f>
        <v>0</v>
      </c>
      <c r="C11" s="218" t="s">
        <v>6</v>
      </c>
      <c r="D11" s="221">
        <f>IF('CLC Dual Meets'!M11&lt;0.1,"",'CLC Dual Meets'!M11)</f>
      </c>
      <c r="E11" s="222">
        <f>IF('CLC Dual Meets'!T41&lt;0.1,"",'CLC Dual Meets'!T41)</f>
      </c>
      <c r="F11" s="222">
        <f>IF('CLC Dual Meets'!Q71&lt;0.1,"",'CLC Dual Meets'!Q71)</f>
      </c>
      <c r="G11" s="222">
        <f>IF('CLC Dual Meets'!J116&lt;0.1,"",'CLC Dual Meets'!J116)</f>
      </c>
      <c r="H11" s="222">
        <f>IF('CLC Dual Meets'!M146&lt;0.1,"",'CLC Dual Meets'!M146)</f>
      </c>
      <c r="I11" s="222">
        <f>IF('CLC Dual Meets'!F176&lt;0.1,"",'CLC Dual Meets'!F176)</f>
      </c>
      <c r="J11" s="222">
        <f>IF('CLC Dual Meets'!C206&lt;0.1,"",'CLC Dual Meets'!C206)</f>
      </c>
      <c r="K11" s="223">
        <f>IF('CLC Dual Meets'!T206&lt;0.1,"",'CLC Dual Meets'!T206)</f>
      </c>
      <c r="L11" s="285"/>
      <c r="M11" s="218"/>
      <c r="N11" s="219">
        <f>SUM(D11:M11)</f>
        <v>0</v>
      </c>
      <c r="O11" s="154"/>
    </row>
    <row r="12" spans="1:15" ht="12.75">
      <c r="A12" s="220" t="s">
        <v>116</v>
      </c>
      <c r="B12" s="220">
        <f>'CLC Dual Meets'!K12</f>
        <v>0</v>
      </c>
      <c r="C12" s="218" t="s">
        <v>6</v>
      </c>
      <c r="D12" s="221">
        <f>IF('CLC Dual Meets'!M12&lt;0.1,"",'CLC Dual Meets'!M12)</f>
      </c>
      <c r="E12" s="222">
        <f>IF('CLC Dual Meets'!T42&lt;0.1,"",'CLC Dual Meets'!T42)</f>
      </c>
      <c r="F12" s="222">
        <f>IF('CLC Dual Meets'!Q72&lt;0.1,"",'CLC Dual Meets'!Q72)</f>
      </c>
      <c r="G12" s="222">
        <f>IF('CLC Dual Meets'!J117&lt;0.1,"",'CLC Dual Meets'!J117)</f>
      </c>
      <c r="H12" s="222">
        <f>IF('CLC Dual Meets'!M147&lt;0.1,"",'CLC Dual Meets'!M147)</f>
      </c>
      <c r="I12" s="222">
        <f>IF('CLC Dual Meets'!F177&lt;0.1,"",'CLC Dual Meets'!F177)</f>
      </c>
      <c r="J12" s="222">
        <f>IF('CLC Dual Meets'!C207&lt;0.1,"",'CLC Dual Meets'!C207)</f>
      </c>
      <c r="K12" s="223">
        <f>IF('CLC Dual Meets'!T207&lt;0.1,"",'CLC Dual Meets'!T207)</f>
      </c>
      <c r="L12" s="285"/>
      <c r="M12" s="218"/>
      <c r="N12" s="219">
        <f>SUM(D12:M12)</f>
        <v>0</v>
      </c>
      <c r="O12" s="154"/>
    </row>
    <row r="13" spans="1:15" ht="12.75">
      <c r="A13" s="220" t="s">
        <v>118</v>
      </c>
      <c r="B13" s="220">
        <f>'CLC Dual Meets'!K13</f>
        <v>0</v>
      </c>
      <c r="C13" s="218" t="s">
        <v>6</v>
      </c>
      <c r="D13" s="221">
        <f>IF('CLC Dual Meets'!M13&lt;0.1,"",'CLC Dual Meets'!M13)</f>
      </c>
      <c r="E13" s="222">
        <f>IF('CLC Dual Meets'!T43&lt;0.1,"",'CLC Dual Meets'!T43)</f>
      </c>
      <c r="F13" s="222">
        <f>IF('CLC Dual Meets'!Q73&lt;0.1,"",'CLC Dual Meets'!Q73)</f>
      </c>
      <c r="G13" s="222">
        <f>IF('CLC Dual Meets'!J118&lt;0.1,"",'CLC Dual Meets'!J118)</f>
      </c>
      <c r="H13" s="222">
        <f>IF('CLC Dual Meets'!M148&lt;0.1,"",'CLC Dual Meets'!M148)</f>
      </c>
      <c r="I13" s="222">
        <f>IF('CLC Dual Meets'!F178&lt;0.1,"",'CLC Dual Meets'!F178)</f>
      </c>
      <c r="J13" s="222">
        <f>IF('CLC Dual Meets'!C208&lt;0.1,"",'CLC Dual Meets'!C208)</f>
      </c>
      <c r="K13" s="223">
        <f>IF('CLC Dual Meets'!T208&lt;0.1,"",'CLC Dual Meets'!T208)</f>
      </c>
      <c r="L13" s="285"/>
      <c r="M13" s="218"/>
      <c r="N13" s="219">
        <f>SUM(D13:M13)</f>
        <v>0</v>
      </c>
      <c r="O13" s="154"/>
    </row>
    <row r="14" spans="1:15" ht="13.5" thickBot="1">
      <c r="A14" s="224" t="s">
        <v>117</v>
      </c>
      <c r="B14" s="224">
        <f>'CLC Dual Meets'!K14</f>
        <v>0</v>
      </c>
      <c r="C14" s="308" t="s">
        <v>6</v>
      </c>
      <c r="D14" s="225">
        <f>IF('CLC Dual Meets'!M14&lt;0.1,"",'CLC Dual Meets'!M14)</f>
      </c>
      <c r="E14" s="226">
        <f>IF('CLC Dual Meets'!T44&lt;0.1,"",'CLC Dual Meets'!T44)</f>
      </c>
      <c r="F14" s="226">
        <f>IF('CLC Dual Meets'!Q74&lt;0.1,"",'CLC Dual Meets'!Q74)</f>
      </c>
      <c r="G14" s="226">
        <f>IF('CLC Dual Meets'!J119&lt;0.1,"",'CLC Dual Meets'!J119)</f>
      </c>
      <c r="H14" s="226">
        <f>IF('CLC Dual Meets'!M149&lt;0.1,"",'CLC Dual Meets'!M149)</f>
      </c>
      <c r="I14" s="226">
        <f>IF('CLC Dual Meets'!F179&lt;0.1,"",'CLC Dual Meets'!F179)</f>
      </c>
      <c r="J14" s="226">
        <f>IF('CLC Dual Meets'!C209&lt;0.1,"",'CLC Dual Meets'!C209)</f>
      </c>
      <c r="K14" s="227">
        <f>IF('CLC Dual Meets'!T209&lt;0.1,"",'CLC Dual Meets'!T209)</f>
      </c>
      <c r="L14" s="286"/>
      <c r="M14" s="308"/>
      <c r="N14" s="228">
        <f t="shared" si="0"/>
        <v>0</v>
      </c>
      <c r="O14" s="154"/>
    </row>
    <row r="15" spans="1:19" ht="13.5" thickBot="1">
      <c r="A15" s="154" t="s">
        <v>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307"/>
      <c r="N15" s="154"/>
      <c r="O15" s="154"/>
      <c r="S15" s="162"/>
    </row>
    <row r="16" spans="1:15" ht="26.25" thickBot="1">
      <c r="A16" s="155"/>
      <c r="B16" s="155"/>
      <c r="C16" s="155"/>
      <c r="D16" s="906" t="s">
        <v>7</v>
      </c>
      <c r="E16" s="912"/>
      <c r="F16" s="912"/>
      <c r="G16" s="912"/>
      <c r="H16" s="912"/>
      <c r="I16" s="912"/>
      <c r="J16" s="912"/>
      <c r="K16" s="913"/>
      <c r="L16" s="906"/>
      <c r="M16" s="863"/>
      <c r="N16" s="213" t="s">
        <v>66</v>
      </c>
      <c r="O16" s="237" t="s">
        <v>54</v>
      </c>
    </row>
    <row r="17" spans="1:15" ht="12.75">
      <c r="A17" s="214" t="s">
        <v>0</v>
      </c>
      <c r="B17" s="214" t="s">
        <v>1</v>
      </c>
      <c r="C17" s="214" t="s">
        <v>2</v>
      </c>
      <c r="D17" s="215" t="s">
        <v>26</v>
      </c>
      <c r="E17" s="216" t="s">
        <v>29</v>
      </c>
      <c r="F17" s="216" t="s">
        <v>30</v>
      </c>
      <c r="G17" s="216" t="s">
        <v>24</v>
      </c>
      <c r="H17" s="216" t="s">
        <v>23</v>
      </c>
      <c r="I17" s="216" t="s">
        <v>5</v>
      </c>
      <c r="J17" s="216" t="s">
        <v>27</v>
      </c>
      <c r="K17" s="217" t="s">
        <v>25</v>
      </c>
      <c r="L17" s="284"/>
      <c r="M17" s="218"/>
      <c r="N17" s="219"/>
      <c r="O17" s="161"/>
    </row>
    <row r="18" spans="1:16" ht="12.75">
      <c r="A18" s="220" t="str">
        <f aca="true" t="shared" si="1" ref="A18:B23">A5</f>
        <v>RL1</v>
      </c>
      <c r="B18" s="220" t="str">
        <f t="shared" si="1"/>
        <v>JACOB COEUR</v>
      </c>
      <c r="C18" s="220" t="s">
        <v>6</v>
      </c>
      <c r="D18" s="221">
        <f>IF('CLC Dual Meets'!L5&lt;1,"",'CLC Dual Meets'!L5)</f>
        <v>43</v>
      </c>
      <c r="E18" s="222">
        <f>IF('CLC Dual Meets'!S35&lt;1,"",'CLC Dual Meets'!S35)</f>
        <v>48</v>
      </c>
      <c r="F18" s="222">
        <f>IF('CLC Dual Meets'!P65&lt;1,"",'CLC Dual Meets'!P65)</f>
        <v>47</v>
      </c>
      <c r="G18" s="222">
        <f>IF('CLC Dual Meets'!I110&lt;0.1,"",'CLC Dual Meets'!I110)</f>
        <v>46</v>
      </c>
      <c r="H18" s="222">
        <f>IF('CLC Dual Meets'!L140&lt;1,"",'CLC Dual Meets'!L140)</f>
        <v>44</v>
      </c>
      <c r="I18" s="222">
        <f>IF('CLC Dual Meets'!E170&lt;1,"",'CLC Dual Meets'!E170)</f>
        <v>42</v>
      </c>
      <c r="J18" s="222">
        <f>IF('CLC Dual Meets'!B200&lt;1,"",'CLC Dual Meets'!B200)</f>
        <v>48</v>
      </c>
      <c r="K18" s="223">
        <f>IF('CLC Dual Meets'!S200&lt;1,"",'CLC Dual Meets'!S200)</f>
        <v>39</v>
      </c>
      <c r="L18" s="321">
        <f>VLOOKUP($B18,'CLC TOURNAMENT INDIVIDUAL'!$C$6:'CLC TOURNAMENT INDIVIDUAL'!$Y$450,12,FALSE)</f>
        <v>39</v>
      </c>
      <c r="M18" s="322">
        <f>VLOOKUP($B18,'CLC TOURNAMENT INDIVIDUAL'!$C$6:'CLC TOURNAMENT INDIVIDUAL'!$Y$450,22,FALSE)</f>
        <v>46</v>
      </c>
      <c r="N18" s="229">
        <f>IF(P18&lt;6,AVERAGE(D18:M18),(SUM(D18:M18)-MAX(D18:M18))/(P18-1))</f>
        <v>43.77777777777778</v>
      </c>
      <c r="O18" s="240">
        <f>((N18-$N$41)*0.96)*(113/$N$42)+36</f>
        <v>44.08267764060357</v>
      </c>
      <c r="P18">
        <f>COUNTIF(D18:M18,"&gt;1")</f>
        <v>10</v>
      </c>
    </row>
    <row r="19" spans="1:16" ht="12.75">
      <c r="A19" s="220" t="str">
        <f t="shared" si="1"/>
        <v>RL2</v>
      </c>
      <c r="B19" s="220" t="str">
        <f t="shared" si="1"/>
        <v>REID RUMACK</v>
      </c>
      <c r="C19" s="220" t="s">
        <v>6</v>
      </c>
      <c r="D19" s="221">
        <f>IF('CLC Dual Meets'!L6&lt;1,"",'CLC Dual Meets'!L6)</f>
        <v>51</v>
      </c>
      <c r="E19" s="222">
        <f>IF('CLC Dual Meets'!S36&lt;1,"",'CLC Dual Meets'!S36)</f>
        <v>43</v>
      </c>
      <c r="F19" s="222">
        <f>IF('CLC Dual Meets'!P66&lt;1,"",'CLC Dual Meets'!P66)</f>
        <v>45</v>
      </c>
      <c r="G19" s="222">
        <f>IF('CLC Dual Meets'!I111&lt;0.1,"",'CLC Dual Meets'!I111)</f>
        <v>45</v>
      </c>
      <c r="H19" s="222">
        <f>IF('CLC Dual Meets'!L141&lt;1,"",'CLC Dual Meets'!L141)</f>
        <v>51</v>
      </c>
      <c r="I19" s="222">
        <f>IF('CLC Dual Meets'!E171&lt;1,"",'CLC Dual Meets'!E171)</f>
        <v>43</v>
      </c>
      <c r="J19" s="222">
        <f>IF('CLC Dual Meets'!B201&lt;1,"",'CLC Dual Meets'!B201)</f>
        <v>41</v>
      </c>
      <c r="K19" s="223">
        <f>IF('CLC Dual Meets'!S201&lt;1,"",'CLC Dual Meets'!S201)</f>
        <v>37</v>
      </c>
      <c r="L19" s="321">
        <f>VLOOKUP($B19,'CLC TOURNAMENT INDIVIDUAL'!$C$6:'CLC TOURNAMENT INDIVIDUAL'!$Y$450,12,FALSE)</f>
        <v>43</v>
      </c>
      <c r="M19" s="322">
        <f>VLOOKUP($B19,'CLC TOURNAMENT INDIVIDUAL'!$C$6:'CLC TOURNAMENT INDIVIDUAL'!$Y$450,22,FALSE)</f>
        <v>52</v>
      </c>
      <c r="N19" s="229">
        <f aca="true" t="shared" si="2" ref="N19:N27">IF(P19&lt;6,AVERAGE(D19:M19),(SUM(D19:M19)-MAX(D19:M19))/(P19-1))</f>
        <v>44.333333333333336</v>
      </c>
      <c r="O19" s="240">
        <f aca="true" t="shared" si="3" ref="O19:O27">((N19-$N$41)*0.96)*(113/$N$42)+36</f>
        <v>44.57869958847738</v>
      </c>
      <c r="P19">
        <f aca="true" t="shared" si="4" ref="P19:P27">COUNTIF(D19:M19,"&gt;1")</f>
        <v>10</v>
      </c>
    </row>
    <row r="20" spans="1:16" ht="12.75">
      <c r="A20" s="220" t="str">
        <f t="shared" si="1"/>
        <v>RL3</v>
      </c>
      <c r="B20" s="220" t="str">
        <f t="shared" si="1"/>
        <v>NICK MUELLER</v>
      </c>
      <c r="C20" s="220" t="s">
        <v>6</v>
      </c>
      <c r="D20" s="221">
        <f>IF('CLC Dual Meets'!L7&lt;1,"",'CLC Dual Meets'!L7)</f>
        <v>50</v>
      </c>
      <c r="E20" s="222">
        <f>IF('CLC Dual Meets'!S37&lt;1,"",'CLC Dual Meets'!S37)</f>
        <v>47</v>
      </c>
      <c r="F20" s="222">
        <f>IF('CLC Dual Meets'!P67&lt;1,"",'CLC Dual Meets'!P67)</f>
        <v>55</v>
      </c>
      <c r="G20" s="222">
        <f>IF('CLC Dual Meets'!I112&lt;0.1,"",'CLC Dual Meets'!I112)</f>
        <v>47</v>
      </c>
      <c r="H20" s="222">
        <f>IF('CLC Dual Meets'!L142&lt;1,"",'CLC Dual Meets'!L142)</f>
        <v>47</v>
      </c>
      <c r="I20" s="222">
        <f>IF('CLC Dual Meets'!E172&lt;1,"",'CLC Dual Meets'!E172)</f>
        <v>61</v>
      </c>
      <c r="J20" s="222">
        <f>IF('CLC Dual Meets'!B202&lt;1,"",'CLC Dual Meets'!B202)</f>
        <v>52</v>
      </c>
      <c r="K20" s="223">
        <f>IF('CLC Dual Meets'!S202&lt;1,"",'CLC Dual Meets'!S202)</f>
        <v>51</v>
      </c>
      <c r="L20" s="321">
        <f>VLOOKUP($B20,'CLC TOURNAMENT INDIVIDUAL'!$C$6:'CLC TOURNAMENT INDIVIDUAL'!$Y$450,12,FALSE)</f>
        <v>52</v>
      </c>
      <c r="M20" s="322">
        <f>VLOOKUP($B20,'CLC TOURNAMENT INDIVIDUAL'!$C$6:'CLC TOURNAMENT INDIVIDUAL'!$Y$450,22,FALSE)</f>
        <v>48</v>
      </c>
      <c r="N20" s="229">
        <f t="shared" si="2"/>
        <v>49.888888888888886</v>
      </c>
      <c r="O20" s="240">
        <f t="shared" si="3"/>
        <v>49.53891906721537</v>
      </c>
      <c r="P20">
        <f t="shared" si="4"/>
        <v>10</v>
      </c>
    </row>
    <row r="21" spans="1:16" ht="12.75">
      <c r="A21" s="220" t="str">
        <f t="shared" si="1"/>
        <v>RL4</v>
      </c>
      <c r="B21" s="220" t="str">
        <f t="shared" si="1"/>
        <v>JON MUDLAFF</v>
      </c>
      <c r="C21" s="220" t="s">
        <v>6</v>
      </c>
      <c r="D21" s="221">
        <f>IF('CLC Dual Meets'!L8&lt;1,"",'CLC Dual Meets'!L8)</f>
        <v>50</v>
      </c>
      <c r="E21" s="222">
        <f>IF('CLC Dual Meets'!S38&lt;1,"",'CLC Dual Meets'!S38)</f>
        <v>51</v>
      </c>
      <c r="F21" s="222">
        <f>IF('CLC Dual Meets'!P68&lt;1,"",'CLC Dual Meets'!P68)</f>
        <v>58</v>
      </c>
      <c r="G21" s="222">
        <f>IF('CLC Dual Meets'!I113&lt;0.1,"",'CLC Dual Meets'!I113)</f>
        <v>51</v>
      </c>
      <c r="H21" s="222">
        <f>IF('CLC Dual Meets'!L143&lt;1,"",'CLC Dual Meets'!L143)</f>
        <v>56</v>
      </c>
      <c r="I21" s="222">
        <f>IF('CLC Dual Meets'!E173&lt;1,"",'CLC Dual Meets'!E173)</f>
        <v>59</v>
      </c>
      <c r="J21" s="222">
        <f>IF('CLC Dual Meets'!B203&lt;1,"",'CLC Dual Meets'!B203)</f>
        <v>71</v>
      </c>
      <c r="K21" s="223">
        <f>IF('CLC Dual Meets'!S203&lt;1,"",'CLC Dual Meets'!S203)</f>
        <v>53</v>
      </c>
      <c r="L21" s="321">
        <f>VLOOKUP($B21,'CLC TOURNAMENT INDIVIDUAL'!$C$6:'CLC TOURNAMENT INDIVIDUAL'!$Y$450,12,FALSE)</f>
        <v>49</v>
      </c>
      <c r="M21" s="322">
        <f>VLOOKUP($B21,'CLC TOURNAMENT INDIVIDUAL'!$C$6:'CLC TOURNAMENT INDIVIDUAL'!$Y$450,22,FALSE)</f>
        <v>61</v>
      </c>
      <c r="N21" s="229">
        <f t="shared" si="2"/>
        <v>54.22222222222222</v>
      </c>
      <c r="O21" s="240">
        <f t="shared" si="3"/>
        <v>53.40789026063101</v>
      </c>
      <c r="P21">
        <f t="shared" si="4"/>
        <v>10</v>
      </c>
    </row>
    <row r="22" spans="1:16" ht="12.75">
      <c r="A22" s="220" t="str">
        <f t="shared" si="1"/>
        <v>RL5</v>
      </c>
      <c r="B22" s="220" t="str">
        <f t="shared" si="1"/>
        <v>COLIN BARRINGTON</v>
      </c>
      <c r="C22" s="220" t="s">
        <v>6</v>
      </c>
      <c r="D22" s="221">
        <f>IF('CLC Dual Meets'!L9&lt;1,"",'CLC Dual Meets'!L9)</f>
        <v>50</v>
      </c>
      <c r="E22" s="222">
        <f>IF('CLC Dual Meets'!S39&lt;1,"",'CLC Dual Meets'!S39)</f>
        <v>50</v>
      </c>
      <c r="F22" s="222">
        <f>IF('CLC Dual Meets'!P69&lt;1,"",'CLC Dual Meets'!P69)</f>
        <v>50</v>
      </c>
      <c r="G22" s="222">
        <f>IF('CLC Dual Meets'!I114&lt;0.1,"",'CLC Dual Meets'!I114)</f>
        <v>51</v>
      </c>
      <c r="H22" s="222">
        <f>IF('CLC Dual Meets'!L144&lt;1,"",'CLC Dual Meets'!L144)</f>
        <v>48</v>
      </c>
      <c r="I22" s="222">
        <f>IF('CLC Dual Meets'!E174&lt;1,"",'CLC Dual Meets'!E174)</f>
        <v>54</v>
      </c>
      <c r="J22" s="222">
        <f>IF('CLC Dual Meets'!B204&lt;1,"",'CLC Dual Meets'!B204)</f>
        <v>54</v>
      </c>
      <c r="K22" s="223">
        <f>IF('CLC Dual Meets'!S204&lt;1,"",'CLC Dual Meets'!S204)</f>
        <v>45</v>
      </c>
      <c r="L22" s="321">
        <f>VLOOKUP($B22,'CLC TOURNAMENT INDIVIDUAL'!$C$6:'CLC TOURNAMENT INDIVIDUAL'!$Y$450,12,FALSE)</f>
        <v>43</v>
      </c>
      <c r="M22" s="322">
        <f>VLOOKUP($B22,'CLC TOURNAMENT INDIVIDUAL'!$C$6:'CLC TOURNAMENT INDIVIDUAL'!$Y$450,22,FALSE)</f>
        <v>48</v>
      </c>
      <c r="N22" s="229">
        <f t="shared" si="2"/>
        <v>48.77777777777778</v>
      </c>
      <c r="O22" s="240">
        <f t="shared" si="3"/>
        <v>48.54687517146777</v>
      </c>
      <c r="P22">
        <f t="shared" si="4"/>
        <v>10</v>
      </c>
    </row>
    <row r="23" spans="1:16" ht="12.75">
      <c r="A23" s="220" t="str">
        <f t="shared" si="1"/>
        <v>RL6</v>
      </c>
      <c r="B23" s="220" t="str">
        <f t="shared" si="1"/>
        <v>HELTON VANDENBUSCH</v>
      </c>
      <c r="C23" s="220" t="s">
        <v>6</v>
      </c>
      <c r="D23" s="221">
        <f>IF('CLC Dual Meets'!L10&lt;1,"",'CLC Dual Meets'!L10)</f>
      </c>
      <c r="E23" s="222">
        <f>IF('CLC Dual Meets'!S40&lt;1,"",'CLC Dual Meets'!S40)</f>
      </c>
      <c r="F23" s="222">
        <f>IF('CLC Dual Meets'!P70&lt;1,"",'CLC Dual Meets'!P70)</f>
      </c>
      <c r="G23" s="222">
        <f>IF('CLC Dual Meets'!I115&lt;0.1,"",'CLC Dual Meets'!I115)</f>
      </c>
      <c r="H23" s="222">
        <f>IF('CLC Dual Meets'!L145&lt;1,"",'CLC Dual Meets'!L145)</f>
      </c>
      <c r="I23" s="222">
        <f>IF('CLC Dual Meets'!E175&lt;1,"",'CLC Dual Meets'!E175)</f>
      </c>
      <c r="J23" s="222">
        <f>IF('CLC Dual Meets'!B205&lt;1,"",'CLC Dual Meets'!B205)</f>
      </c>
      <c r="K23" s="223">
        <f>IF('CLC Dual Meets'!S205&lt;1,"",'CLC Dual Meets'!S205)</f>
      </c>
      <c r="L23" s="321"/>
      <c r="M23" s="322"/>
      <c r="N23" s="229" t="e">
        <f t="shared" si="2"/>
        <v>#DIV/0!</v>
      </c>
      <c r="O23" s="240" t="e">
        <f t="shared" si="3"/>
        <v>#DIV/0!</v>
      </c>
      <c r="P23">
        <f t="shared" si="4"/>
        <v>0</v>
      </c>
    </row>
    <row r="24" spans="1:16" ht="12.75">
      <c r="A24" s="220" t="str">
        <f aca="true" t="shared" si="5" ref="A24:B27">A11</f>
        <v>RL7</v>
      </c>
      <c r="B24" s="220">
        <f t="shared" si="5"/>
        <v>0</v>
      </c>
      <c r="C24" s="220" t="s">
        <v>6</v>
      </c>
      <c r="D24" s="221">
        <f>IF('CLC Dual Meets'!L11&lt;1,"",'CLC Dual Meets'!L11)</f>
      </c>
      <c r="E24" s="222">
        <f>IF('CLC Dual Meets'!S41&lt;1,"",'CLC Dual Meets'!S41)</f>
      </c>
      <c r="F24" s="222">
        <f>IF('CLC Dual Meets'!P71&lt;1,"",'CLC Dual Meets'!P71)</f>
      </c>
      <c r="G24" s="222">
        <f>IF('CLC Dual Meets'!I116&lt;0.1,"",'CLC Dual Meets'!I116)</f>
      </c>
      <c r="H24" s="222">
        <f>IF('CLC Dual Meets'!L146&lt;1,"",'CLC Dual Meets'!L146)</f>
      </c>
      <c r="I24" s="222">
        <f>IF('CLC Dual Meets'!E176&lt;1,"",'CLC Dual Meets'!E176)</f>
      </c>
      <c r="J24" s="222">
        <f>IF('CLC Dual Meets'!B206&lt;1,"",'CLC Dual Meets'!B206)</f>
      </c>
      <c r="K24" s="223">
        <f>IF('CLC Dual Meets'!S206&lt;1,"",'CLC Dual Meets'!S206)</f>
      </c>
      <c r="L24" s="321"/>
      <c r="M24" s="322"/>
      <c r="N24" s="229" t="e">
        <f t="shared" si="2"/>
        <v>#DIV/0!</v>
      </c>
      <c r="O24" s="240" t="e">
        <f t="shared" si="3"/>
        <v>#DIV/0!</v>
      </c>
      <c r="P24">
        <f t="shared" si="4"/>
        <v>0</v>
      </c>
    </row>
    <row r="25" spans="1:16" ht="12.75">
      <c r="A25" s="220" t="str">
        <f t="shared" si="5"/>
        <v>RL8</v>
      </c>
      <c r="B25" s="220">
        <f t="shared" si="5"/>
        <v>0</v>
      </c>
      <c r="C25" s="220" t="s">
        <v>6</v>
      </c>
      <c r="D25" s="221">
        <f>IF('CLC Dual Meets'!L12&lt;1,"",'CLC Dual Meets'!L12)</f>
      </c>
      <c r="E25" s="222">
        <f>IF('CLC Dual Meets'!S42&lt;1,"",'CLC Dual Meets'!S42)</f>
      </c>
      <c r="F25" s="222">
        <f>IF('CLC Dual Meets'!P72&lt;1,"",'CLC Dual Meets'!P72)</f>
      </c>
      <c r="G25" s="222">
        <f>IF('CLC Dual Meets'!I117&lt;0.1,"",'CLC Dual Meets'!I117)</f>
      </c>
      <c r="H25" s="222">
        <f>IF('CLC Dual Meets'!L147&lt;1,"",'CLC Dual Meets'!L147)</f>
      </c>
      <c r="I25" s="222">
        <f>IF('CLC Dual Meets'!E177&lt;1,"",'CLC Dual Meets'!E177)</f>
      </c>
      <c r="J25" s="222">
        <f>IF('CLC Dual Meets'!B207&lt;1,"",'CLC Dual Meets'!B207)</f>
      </c>
      <c r="K25" s="223">
        <f>IF('CLC Dual Meets'!S207&lt;1,"",'CLC Dual Meets'!S207)</f>
      </c>
      <c r="L25" s="321"/>
      <c r="M25" s="322"/>
      <c r="N25" s="229" t="e">
        <f t="shared" si="2"/>
        <v>#DIV/0!</v>
      </c>
      <c r="O25" s="240" t="e">
        <f t="shared" si="3"/>
        <v>#DIV/0!</v>
      </c>
      <c r="P25">
        <f t="shared" si="4"/>
        <v>0</v>
      </c>
    </row>
    <row r="26" spans="1:16" ht="12.75">
      <c r="A26" s="220" t="str">
        <f t="shared" si="5"/>
        <v>RL9</v>
      </c>
      <c r="B26" s="220">
        <f t="shared" si="5"/>
        <v>0</v>
      </c>
      <c r="C26" s="220" t="s">
        <v>6</v>
      </c>
      <c r="D26" s="221">
        <f>IF('CLC Dual Meets'!L13&lt;1,"",'CLC Dual Meets'!L13)</f>
      </c>
      <c r="E26" s="222">
        <f>IF('CLC Dual Meets'!S43&lt;1,"",'CLC Dual Meets'!S43)</f>
      </c>
      <c r="F26" s="222">
        <f>IF('CLC Dual Meets'!P73&lt;1,"",'CLC Dual Meets'!P73)</f>
      </c>
      <c r="G26" s="222">
        <f>IF('CLC Dual Meets'!I118&lt;0.1,"",'CLC Dual Meets'!I118)</f>
      </c>
      <c r="H26" s="222">
        <f>IF('CLC Dual Meets'!L148&lt;1,"",'CLC Dual Meets'!L148)</f>
      </c>
      <c r="I26" s="222">
        <f>IF('CLC Dual Meets'!E178&lt;1,"",'CLC Dual Meets'!E178)</f>
      </c>
      <c r="J26" s="222">
        <f>IF('CLC Dual Meets'!B208&lt;1,"",'CLC Dual Meets'!B208)</f>
      </c>
      <c r="K26" s="223">
        <f>IF('CLC Dual Meets'!S208&lt;1,"",'CLC Dual Meets'!S208)</f>
      </c>
      <c r="L26" s="321"/>
      <c r="M26" s="322"/>
      <c r="N26" s="229" t="e">
        <f t="shared" si="2"/>
        <v>#DIV/0!</v>
      </c>
      <c r="O26" s="240" t="e">
        <f t="shared" si="3"/>
        <v>#DIV/0!</v>
      </c>
      <c r="P26">
        <f t="shared" si="4"/>
        <v>0</v>
      </c>
    </row>
    <row r="27" spans="1:16" ht="13.5" thickBot="1">
      <c r="A27" s="224" t="str">
        <f t="shared" si="5"/>
        <v>RL10</v>
      </c>
      <c r="B27" s="224">
        <f t="shared" si="5"/>
        <v>0</v>
      </c>
      <c r="C27" s="224" t="s">
        <v>6</v>
      </c>
      <c r="D27" s="225">
        <f>IF('CLC Dual Meets'!L14&lt;1,"",'CLC Dual Meets'!L14)</f>
      </c>
      <c r="E27" s="226">
        <f>IF('CLC Dual Meets'!S44&lt;1,"",'CLC Dual Meets'!S44)</f>
      </c>
      <c r="F27" s="226">
        <f>IF('CLC Dual Meets'!P74&lt;1,"",'CLC Dual Meets'!P74)</f>
      </c>
      <c r="G27" s="226">
        <f>IF('CLC Dual Meets'!I119&lt;0.1,"",'CLC Dual Meets'!I119)</f>
      </c>
      <c r="H27" s="226">
        <f>IF('CLC Dual Meets'!L149&lt;1,"",'CLC Dual Meets'!L149)</f>
      </c>
      <c r="I27" s="226">
        <f>IF('CLC Dual Meets'!E179&lt;1,"",'CLC Dual Meets'!E179)</f>
      </c>
      <c r="J27" s="226">
        <f>IF('CLC Dual Meets'!B209&lt;1,"",'CLC Dual Meets'!B209)</f>
      </c>
      <c r="K27" s="227">
        <f>IF('CLC Dual Meets'!S209&lt;1,"",'CLC Dual Meets'!S209)</f>
      </c>
      <c r="L27" s="323"/>
      <c r="M27" s="324"/>
      <c r="N27" s="229" t="e">
        <f t="shared" si="2"/>
        <v>#DIV/0!</v>
      </c>
      <c r="O27" s="241" t="e">
        <f t="shared" si="3"/>
        <v>#DIV/0!</v>
      </c>
      <c r="P27">
        <f t="shared" si="4"/>
        <v>0</v>
      </c>
    </row>
    <row r="28" spans="1:15" ht="13.5" thickBot="1">
      <c r="A28" s="154"/>
      <c r="B28" s="907" t="s">
        <v>40</v>
      </c>
      <c r="C28" s="909"/>
      <c r="D28" s="230">
        <f>IF('CLC Dual Meets'!L15&lt;1,"",'CLC Dual Meets'!L15)</f>
        <v>193</v>
      </c>
      <c r="E28" s="231">
        <f>IF('CLC Dual Meets'!S45&lt;1,"",'CLC Dual Meets'!S45)</f>
        <v>188</v>
      </c>
      <c r="F28" s="231">
        <f>IF('CLC Dual Meets'!P75&lt;1,"",'CLC Dual Meets'!P75)</f>
        <v>197</v>
      </c>
      <c r="G28" s="231">
        <f>IF('CLC Dual Meets'!I120&lt;1,"",'CLC Dual Meets'!I120)</f>
        <v>189</v>
      </c>
      <c r="H28" s="231">
        <f>IF('CLC Dual Meets'!L150&lt;1,"",'CLC Dual Meets'!L150)</f>
        <v>190</v>
      </c>
      <c r="I28" s="231">
        <f>IF('CLC Dual Meets'!E180&lt;1,"",'CLC Dual Meets'!E180)</f>
        <v>198</v>
      </c>
      <c r="J28" s="231">
        <f>IF('CLC Dual Meets'!B210&lt;1,"",'CLC Dual Meets'!B210)</f>
        <v>195</v>
      </c>
      <c r="K28" s="232">
        <f>IF('CLC Dual Meets'!S210&lt;1,"",'CLC Dual Meets'!S210)</f>
        <v>172</v>
      </c>
      <c r="L28" s="256"/>
      <c r="M28" s="325"/>
      <c r="N28" s="238">
        <f>AVERAGE(D28:M28)</f>
        <v>190.25</v>
      </c>
      <c r="O28" s="242">
        <f>((N28-4*$N$41)*0.96)*(113/$N$42)+144</f>
        <v>189.84730864197533</v>
      </c>
    </row>
    <row r="29" spans="1:15" ht="13.5" thickBot="1">
      <c r="A29" s="154"/>
      <c r="B29" s="907" t="s">
        <v>41</v>
      </c>
      <c r="C29" s="909"/>
      <c r="D29" s="230">
        <f>IF('CLC Dual Meets'!I15&lt;1,"",'CLC Dual Meets'!I15)</f>
        <v>167</v>
      </c>
      <c r="E29" s="231">
        <f>IF('CLC Dual Meets'!P45&lt;1,"",'CLC Dual Meets'!P45)</f>
        <v>172</v>
      </c>
      <c r="F29" s="231">
        <f>IF('CLC Dual Meets'!S75&lt;1,"",'CLC Dual Meets'!S75)</f>
        <v>187</v>
      </c>
      <c r="G29" s="231">
        <f>IF('CLC Dual Meets'!L120&lt;1,"",'CLC Dual Meets'!L120)</f>
        <v>184</v>
      </c>
      <c r="H29" s="231">
        <f>IF('CLC Dual Meets'!I150&lt;1,"",'CLC Dual Meets'!I150)</f>
        <v>190</v>
      </c>
      <c r="I29" s="231">
        <f>IF('CLC Dual Meets'!B180&lt;1,"",'CLC Dual Meets'!B180)</f>
        <v>179</v>
      </c>
      <c r="J29" s="231">
        <f>IF('CLC Dual Meets'!E210&lt;1,"",'CLC Dual Meets'!E210)</f>
        <v>196</v>
      </c>
      <c r="K29" s="232">
        <f>IF('CLC Dual Meets'!P210&lt;1,"",'CLC Dual Meets'!P210)</f>
        <v>185</v>
      </c>
      <c r="L29" s="287"/>
      <c r="M29" s="309"/>
      <c r="N29" s="239">
        <f>AVERAGE(D29:M29)</f>
        <v>182.5</v>
      </c>
      <c r="O29" s="243">
        <f>((N29-4*$N$41)*0.96)*(113/$N$42)+144</f>
        <v>182.92780246913583</v>
      </c>
    </row>
    <row r="30" spans="1:15" ht="13.5" hidden="1" thickBot="1">
      <c r="A30" s="154"/>
      <c r="B30" s="907" t="s">
        <v>42</v>
      </c>
      <c r="C30" s="908"/>
      <c r="D30" s="233">
        <f aca="true" t="shared" si="6" ref="D30:K30">IF(D28&lt;D29,1,IF(D28=D29,"",IF(D28&gt;D29,0)))</f>
        <v>0</v>
      </c>
      <c r="E30" s="234">
        <f t="shared" si="6"/>
        <v>0</v>
      </c>
      <c r="F30" s="234">
        <f t="shared" si="6"/>
        <v>0</v>
      </c>
      <c r="G30" s="234">
        <f t="shared" si="6"/>
        <v>0</v>
      </c>
      <c r="H30" s="234">
        <f t="shared" si="6"/>
      </c>
      <c r="I30" s="234">
        <f t="shared" si="6"/>
        <v>0</v>
      </c>
      <c r="J30" s="234">
        <f t="shared" si="6"/>
        <v>1</v>
      </c>
      <c r="K30" s="235">
        <f t="shared" si="6"/>
        <v>1</v>
      </c>
      <c r="L30" s="288"/>
      <c r="M30" s="310"/>
      <c r="N30" s="158"/>
      <c r="O30" s="159"/>
    </row>
    <row r="31" spans="1:15" ht="13.5" thickBot="1">
      <c r="A31" s="154"/>
      <c r="B31" s="907" t="s">
        <v>55</v>
      </c>
      <c r="C31" s="909"/>
      <c r="D31" s="236" t="str">
        <f aca="true" t="shared" si="7" ref="D31:K31">IF(D28="","",IF(D28&lt;D29,"W",IF(D28=D29,"T",IF(D28&gt;D29,"L"))))</f>
        <v>L</v>
      </c>
      <c r="E31" s="236" t="str">
        <f t="shared" si="7"/>
        <v>L</v>
      </c>
      <c r="F31" s="236" t="str">
        <f t="shared" si="7"/>
        <v>L</v>
      </c>
      <c r="G31" s="236" t="str">
        <f t="shared" si="7"/>
        <v>L</v>
      </c>
      <c r="H31" s="236" t="str">
        <f t="shared" si="7"/>
        <v>T</v>
      </c>
      <c r="I31" s="236" t="str">
        <f t="shared" si="7"/>
        <v>L</v>
      </c>
      <c r="J31" s="236" t="str">
        <f t="shared" si="7"/>
        <v>W</v>
      </c>
      <c r="K31" s="236" t="str">
        <f t="shared" si="7"/>
        <v>W</v>
      </c>
      <c r="L31" s="289"/>
      <c r="M31" s="310"/>
      <c r="N31" s="158"/>
      <c r="O31" s="159"/>
    </row>
    <row r="32" spans="1:15" ht="13.5" thickBot="1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307"/>
      <c r="N32" s="154"/>
      <c r="O32" s="159"/>
    </row>
    <row r="33" spans="1:15" ht="12.75">
      <c r="A33" s="154"/>
      <c r="B33" s="910" t="s">
        <v>45</v>
      </c>
      <c r="C33" s="332" t="s">
        <v>43</v>
      </c>
      <c r="D33" s="332" t="s">
        <v>44</v>
      </c>
      <c r="E33" s="333" t="s">
        <v>125</v>
      </c>
      <c r="F33" s="154"/>
      <c r="G33" s="154"/>
      <c r="H33" s="154"/>
      <c r="I33" s="154"/>
      <c r="J33" s="154"/>
      <c r="K33" s="154"/>
      <c r="L33" s="154"/>
      <c r="M33" s="307"/>
      <c r="N33" s="154"/>
      <c r="O33" s="159"/>
    </row>
    <row r="34" spans="1:15" ht="13.5" thickBot="1">
      <c r="A34" s="154"/>
      <c r="B34" s="911"/>
      <c r="C34" s="334">
        <f>SUM(D30:K30)</f>
        <v>2</v>
      </c>
      <c r="D34" s="334">
        <f>SUM(D40:K40)</f>
        <v>5</v>
      </c>
      <c r="E34" s="335">
        <f>COUNTIF(D31:K31,"t")</f>
        <v>1</v>
      </c>
      <c r="F34" s="154"/>
      <c r="G34" s="154"/>
      <c r="H34" s="154"/>
      <c r="I34" s="154"/>
      <c r="J34" s="154"/>
      <c r="K34" s="154"/>
      <c r="L34" s="154"/>
      <c r="M34" s="307"/>
      <c r="N34" s="154"/>
      <c r="O34" s="159"/>
    </row>
    <row r="35" spans="1:15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311"/>
      <c r="N35" s="157"/>
      <c r="O35" s="160"/>
    </row>
    <row r="36" spans="1:15" ht="12.7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311"/>
      <c r="N36" s="157"/>
      <c r="O36" s="160"/>
    </row>
    <row r="37" spans="1:15" ht="12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311"/>
      <c r="N37" s="157"/>
      <c r="O37" s="160"/>
    </row>
    <row r="38" spans="1:15" ht="12.7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311"/>
      <c r="N38" s="157"/>
      <c r="O38" s="160"/>
    </row>
    <row r="39" spans="1:15" ht="13.5" thickBo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311"/>
      <c r="N39" s="157"/>
      <c r="O39" s="160"/>
    </row>
    <row r="40" spans="1:15" ht="13.5" thickBot="1">
      <c r="A40" s="157"/>
      <c r="B40" s="157"/>
      <c r="C40" s="157" t="s">
        <v>51</v>
      </c>
      <c r="D40" s="163">
        <f>IF(D28&lt;D29,0,IF(D28=D29,"",IF(D28&gt;D29,1)))</f>
        <v>1</v>
      </c>
      <c r="E40" s="163">
        <f aca="true" t="shared" si="8" ref="E40:K40">IF(E28&lt;E29,0,IF(E28=E29,"",IF(E28&gt;E29,1)))</f>
        <v>1</v>
      </c>
      <c r="F40" s="163">
        <f t="shared" si="8"/>
        <v>1</v>
      </c>
      <c r="G40" s="163">
        <f t="shared" si="8"/>
        <v>1</v>
      </c>
      <c r="H40" s="163">
        <f t="shared" si="8"/>
      </c>
      <c r="I40" s="163">
        <f t="shared" si="8"/>
        <v>1</v>
      </c>
      <c r="J40" s="163">
        <f t="shared" si="8"/>
        <v>0</v>
      </c>
      <c r="K40" s="163">
        <f t="shared" si="8"/>
        <v>0</v>
      </c>
      <c r="L40" s="290"/>
      <c r="M40" s="311"/>
      <c r="N40" s="157"/>
      <c r="O40" s="160"/>
    </row>
    <row r="41" spans="1:15" ht="12.75">
      <c r="A41" s="157"/>
      <c r="B41" s="157"/>
      <c r="C41" s="157" t="s">
        <v>52</v>
      </c>
      <c r="D41" s="156">
        <f>IF('CLC Dual Meets'!I2&lt;1,"",'CLC Dual Meets'!I2)</f>
        <v>34.1</v>
      </c>
      <c r="E41" s="156">
        <f>IF('CLC Dual Meets'!P32&lt;1,"",'CLC Dual Meets'!P32)</f>
        <v>34.1</v>
      </c>
      <c r="F41" s="156">
        <f>IF('CLC Dual Meets'!P62&lt;1,"",'CLC Dual Meets'!P62)</f>
        <v>35.2</v>
      </c>
      <c r="G41" s="156">
        <f>IF('CLC Dual Meets'!I107&lt;1,"",'CLC Dual Meets'!I107)</f>
        <v>34.3</v>
      </c>
      <c r="H41" s="156">
        <f>IF('CLC Dual Meets'!I137&lt;1,"",'CLC Dual Meets'!I137)</f>
        <v>34.1</v>
      </c>
      <c r="I41" s="156">
        <f>IF('CLC Dual Meets'!B167&lt;1,"",'CLC Dual Meets'!B167)</f>
        <v>35.6</v>
      </c>
      <c r="J41" s="156">
        <f>IF('CLC Dual Meets'!B197&lt;1,"",'CLC Dual Meets'!B197)</f>
        <v>35.6</v>
      </c>
      <c r="K41" s="156">
        <f>IF('CLC Dual Meets'!P197&lt;1,"",'CLC Dual Meets'!P197)</f>
        <v>34.8</v>
      </c>
      <c r="L41" s="36"/>
      <c r="M41" s="36"/>
      <c r="N41" s="157">
        <f>AVERAGE(D41:M41)</f>
        <v>34.724999999999994</v>
      </c>
      <c r="O41" s="160"/>
    </row>
    <row r="42" spans="1:15" ht="12.75">
      <c r="A42" s="157"/>
      <c r="B42" s="157"/>
      <c r="C42" s="157" t="s">
        <v>53</v>
      </c>
      <c r="D42" s="156">
        <f>IF('CLC Dual Meets'!J2&lt;1,"",'CLC Dual Meets'!J2)</f>
        <v>114</v>
      </c>
      <c r="E42" s="156">
        <f>IF('CLC Dual Meets'!Q32&lt;1,"",'CLC Dual Meets'!Q32)</f>
        <v>114</v>
      </c>
      <c r="F42" s="156">
        <f>IF('CLC Dual Meets'!Q62&lt;1,"",'CLC Dual Meets'!Q62)</f>
        <v>127</v>
      </c>
      <c r="G42" s="156">
        <f>IF('CLC Dual Meets'!J107&lt;1,"",'CLC Dual Meets'!J107)</f>
        <v>117</v>
      </c>
      <c r="H42" s="156">
        <f>IF('CLC Dual Meets'!J137&lt;1,"",'CLC Dual Meets'!J137)</f>
        <v>114</v>
      </c>
      <c r="I42" s="156">
        <f>IF('CLC Dual Meets'!C167&lt;1,"",'CLC Dual Meets'!C167)</f>
        <v>136</v>
      </c>
      <c r="J42" s="156">
        <f>IF('CLC Dual Meets'!C197&lt;1,"",'CLC Dual Meets'!C197)</f>
        <v>135</v>
      </c>
      <c r="K42" s="156">
        <f>IF('CLC Dual Meets'!Q197&lt;1,"",'CLC Dual Meets'!Q197)</f>
        <v>115</v>
      </c>
      <c r="L42" s="36"/>
      <c r="M42" s="36"/>
      <c r="N42" s="157">
        <f>AVERAGE(D42:M42)</f>
        <v>121.5</v>
      </c>
      <c r="O42" s="160"/>
    </row>
    <row r="43" spans="1:15" ht="12.75">
      <c r="A43" s="157"/>
      <c r="B43" s="157"/>
      <c r="C43" s="157" t="s">
        <v>6</v>
      </c>
      <c r="D43" s="157"/>
      <c r="E43" s="157"/>
      <c r="F43" s="157"/>
      <c r="G43" s="157"/>
      <c r="H43" s="157"/>
      <c r="I43" s="157"/>
      <c r="J43" s="157"/>
      <c r="K43" s="157"/>
      <c r="L43" s="157"/>
      <c r="M43" s="311"/>
      <c r="N43" s="157"/>
      <c r="O43" s="160"/>
    </row>
    <row r="44" ht="12.75">
      <c r="O44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33" right="0.23" top="1" bottom="1" header="0.5" footer="0.5"/>
  <pageSetup fitToHeight="1" fitToWidth="1"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75" zoomScaleNormal="75" zoomScalePageLayoutView="0" workbookViewId="0" topLeftCell="A3">
      <selection activeCell="R32" sqref="R32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</cols>
  <sheetData>
    <row r="1" spans="1:15" ht="12.75">
      <c r="A1" s="641" t="s">
        <v>3</v>
      </c>
      <c r="B1" s="641" t="s">
        <v>29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2"/>
      <c r="N1" s="641"/>
      <c r="O1" s="641"/>
    </row>
    <row r="2" spans="1:15" ht="19.5" thickBot="1">
      <c r="A2" s="641" t="s">
        <v>4</v>
      </c>
      <c r="B2" s="643" t="s">
        <v>115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2"/>
      <c r="N2" s="641"/>
      <c r="O2" s="641"/>
    </row>
    <row r="3" spans="1:15" ht="39" thickBot="1">
      <c r="A3" s="641"/>
      <c r="B3" s="641"/>
      <c r="C3" s="641"/>
      <c r="D3" s="921" t="s">
        <v>7</v>
      </c>
      <c r="E3" s="914"/>
      <c r="F3" s="914"/>
      <c r="G3" s="914"/>
      <c r="H3" s="914"/>
      <c r="I3" s="914"/>
      <c r="J3" s="914"/>
      <c r="K3" s="915"/>
      <c r="L3" s="644"/>
      <c r="M3" s="645" t="s">
        <v>8</v>
      </c>
      <c r="N3" s="645" t="s">
        <v>98</v>
      </c>
      <c r="O3" s="641"/>
    </row>
    <row r="4" spans="1:15" ht="12.75">
      <c r="A4" s="588" t="s">
        <v>0</v>
      </c>
      <c r="B4" s="588" t="s">
        <v>1</v>
      </c>
      <c r="C4" s="588" t="s">
        <v>2</v>
      </c>
      <c r="D4" s="589" t="s">
        <v>5</v>
      </c>
      <c r="E4" s="590" t="s">
        <v>28</v>
      </c>
      <c r="F4" s="590" t="s">
        <v>27</v>
      </c>
      <c r="G4" s="590" t="s">
        <v>23</v>
      </c>
      <c r="H4" s="590" t="s">
        <v>30</v>
      </c>
      <c r="I4" s="590" t="s">
        <v>25</v>
      </c>
      <c r="J4" s="590" t="s">
        <v>26</v>
      </c>
      <c r="K4" s="591" t="s">
        <v>24</v>
      </c>
      <c r="L4" s="592"/>
      <c r="M4" s="593"/>
      <c r="N4" s="594"/>
      <c r="O4" s="641"/>
    </row>
    <row r="5" spans="1:15" ht="12.75">
      <c r="A5" s="595" t="s">
        <v>91</v>
      </c>
      <c r="B5" s="595" t="str">
        <f>'CLC Dual Meets'!D5</f>
        <v>ZACH WINKEL</v>
      </c>
      <c r="C5" s="595"/>
      <c r="D5" s="596">
        <f>IF('CLC Dual Meets'!F5&lt;0.1,"",'CLC Dual Meets'!F5)</f>
        <v>3.5</v>
      </c>
      <c r="E5" s="597">
        <f>IF('CLC Dual Meets'!Q35&lt;0.1,"",'CLC Dual Meets'!Q35)</f>
        <v>0.33</v>
      </c>
      <c r="F5" s="597">
        <f>IF('CLC Dual Meets'!J50&lt;0.1,"",'CLC Dual Meets'!J50)</f>
        <v>3.5</v>
      </c>
      <c r="G5" s="597">
        <f>IF('CLC Dual Meets'!M95&lt;0.1,"",'CLC Dual Meets'!M95)</f>
        <v>3</v>
      </c>
      <c r="H5" s="597">
        <f>IF('CLC Dual Meets'!Q140&lt;0.1,"",'CLC Dual Meets'!Q140)</f>
        <v>1</v>
      </c>
      <c r="I5" s="597">
        <f>IF('CLC Dual Meets'!T155&lt;0.1,"",'CLC Dual Meets'!T155)</f>
        <v>2</v>
      </c>
      <c r="J5" s="597">
        <f>IF('CLC Dual Meets'!T185&lt;0.1,"",'CLC Dual Meets'!T185)</f>
        <v>3.5</v>
      </c>
      <c r="K5" s="598">
        <f>IF('CLC Dual Meets'!F215&lt;0.1,"",'CLC Dual Meets'!F215)</f>
        <v>3.5</v>
      </c>
      <c r="L5" s="599"/>
      <c r="M5" s="593"/>
      <c r="N5" s="594">
        <f>SUM(D5:M5)</f>
        <v>20.33</v>
      </c>
      <c r="O5" s="641"/>
    </row>
    <row r="6" spans="1:15" ht="12.75">
      <c r="A6" s="595" t="s">
        <v>92</v>
      </c>
      <c r="B6" s="595" t="str">
        <f>'CLC Dual Meets'!D6</f>
        <v>THAD COULIS</v>
      </c>
      <c r="C6" s="595"/>
      <c r="D6" s="596">
        <f>IF('CLC Dual Meets'!F6&lt;0.1,"",'CLC Dual Meets'!F6)</f>
      </c>
      <c r="E6" s="597">
        <f>IF('CLC Dual Meets'!Q36&lt;0.1,"",'CLC Dual Meets'!Q36)</f>
        <v>5</v>
      </c>
      <c r="F6" s="597">
        <f>IF('CLC Dual Meets'!J51&lt;0.1,"",'CLC Dual Meets'!J51)</f>
      </c>
      <c r="G6" s="597">
        <f>IF('CLC Dual Meets'!M96&lt;0.1,"",'CLC Dual Meets'!M96)</f>
      </c>
      <c r="H6" s="597">
        <f>IF('CLC Dual Meets'!Q141&lt;0.1,"",'CLC Dual Meets'!Q141)</f>
      </c>
      <c r="I6" s="597">
        <f>IF('CLC Dual Meets'!T156&lt;0.1,"",'CLC Dual Meets'!T156)</f>
      </c>
      <c r="J6" s="597">
        <f>IF('CLC Dual Meets'!T186&lt;0.1,"",'CLC Dual Meets'!T186)</f>
      </c>
      <c r="K6" s="598">
        <f>IF('CLC Dual Meets'!F216&lt;0.1,"",'CLC Dual Meets'!F216)</f>
        <v>1.5</v>
      </c>
      <c r="L6" s="599"/>
      <c r="M6" s="593"/>
      <c r="N6" s="594">
        <f aca="true" t="shared" si="0" ref="N6:N14">SUM(D6:M6)</f>
        <v>6.5</v>
      </c>
      <c r="O6" s="641"/>
    </row>
    <row r="7" spans="1:15" ht="12.75">
      <c r="A7" s="595" t="s">
        <v>93</v>
      </c>
      <c r="B7" s="595" t="str">
        <f>'CLC Dual Meets'!D7</f>
        <v>JAMES RASMUSSEN</v>
      </c>
      <c r="C7" s="595"/>
      <c r="D7" s="596">
        <f>IF('CLC Dual Meets'!F7&lt;0.1,"",'CLC Dual Meets'!F7)</f>
        <v>5</v>
      </c>
      <c r="E7" s="597">
        <f>IF('CLC Dual Meets'!Q37&lt;0.1,"",'CLC Dual Meets'!Q37)</f>
        <v>3.5</v>
      </c>
      <c r="F7" s="597">
        <f>IF('CLC Dual Meets'!J52&lt;0.1,"",'CLC Dual Meets'!J52)</f>
        <v>5</v>
      </c>
      <c r="G7" s="597">
        <f>IF('CLC Dual Meets'!M97&lt;0.1,"",'CLC Dual Meets'!M97)</f>
        <v>2</v>
      </c>
      <c r="H7" s="597">
        <f>IF('CLC Dual Meets'!Q142&lt;0.1,"",'CLC Dual Meets'!Q142)</f>
        <v>2</v>
      </c>
      <c r="I7" s="597">
        <f>IF('CLC Dual Meets'!T157&lt;0.1,"",'CLC Dual Meets'!T157)</f>
        <v>4.5</v>
      </c>
      <c r="J7" s="597">
        <f>IF('CLC Dual Meets'!T187&lt;0.1,"",'CLC Dual Meets'!T187)</f>
        <v>2</v>
      </c>
      <c r="K7" s="598">
        <f>IF('CLC Dual Meets'!F217&lt;0.1,"",'CLC Dual Meets'!F217)</f>
        <v>1.5</v>
      </c>
      <c r="L7" s="599"/>
      <c r="M7" s="593"/>
      <c r="N7" s="594">
        <f t="shared" si="0"/>
        <v>25.5</v>
      </c>
      <c r="O7" s="641"/>
    </row>
    <row r="8" spans="1:15" ht="12.75">
      <c r="A8" s="595" t="s">
        <v>94</v>
      </c>
      <c r="B8" s="595" t="str">
        <f>'CLC Dual Meets'!D8</f>
        <v>JOSH STECKER</v>
      </c>
      <c r="C8" s="595" t="s">
        <v>6</v>
      </c>
      <c r="D8" s="596">
        <f>IF('CLC Dual Meets'!F8&lt;0.1,"",'CLC Dual Meets'!F8)</f>
      </c>
      <c r="E8" s="597">
        <f>IF('CLC Dual Meets'!Q38&lt;0.1,"",'CLC Dual Meets'!Q38)</f>
      </c>
      <c r="F8" s="597">
        <f>IF('CLC Dual Meets'!J53&lt;0.1,"",'CLC Dual Meets'!J53)</f>
      </c>
      <c r="G8" s="597">
        <f>IF('CLC Dual Meets'!M98&lt;0.1,"",'CLC Dual Meets'!M98)</f>
      </c>
      <c r="H8" s="597">
        <f>IF('CLC Dual Meets'!Q143&lt;0.1,"",'CLC Dual Meets'!Q143)</f>
      </c>
      <c r="I8" s="597">
        <f>IF('CLC Dual Meets'!T158&lt;0.1,"",'CLC Dual Meets'!T158)</f>
      </c>
      <c r="J8" s="597">
        <f>IF('CLC Dual Meets'!T188&lt;0.1,"",'CLC Dual Meets'!T188)</f>
      </c>
      <c r="K8" s="598">
        <f>IF('CLC Dual Meets'!F218&lt;0.1,"",'CLC Dual Meets'!F218)</f>
      </c>
      <c r="L8" s="599"/>
      <c r="M8" s="593"/>
      <c r="N8" s="594">
        <f t="shared" si="0"/>
        <v>0</v>
      </c>
      <c r="O8" s="641"/>
    </row>
    <row r="9" spans="1:15" ht="12.75">
      <c r="A9" s="595" t="s">
        <v>95</v>
      </c>
      <c r="B9" s="595" t="str">
        <f>'CLC Dual Meets'!D9</f>
        <v>CALEB KELLY</v>
      </c>
      <c r="C9" s="595" t="s">
        <v>6</v>
      </c>
      <c r="D9" s="596">
        <f>IF('CLC Dual Meets'!F9&lt;0.1,"",'CLC Dual Meets'!F9)</f>
        <v>1</v>
      </c>
      <c r="E9" s="597">
        <f>IF('CLC Dual Meets'!Q39&lt;0.1,"",'CLC Dual Meets'!Q39)</f>
        <v>0.33</v>
      </c>
      <c r="F9" s="597">
        <f>IF('CLC Dual Meets'!J54&lt;0.1,"",'CLC Dual Meets'!J54)</f>
      </c>
      <c r="G9" s="597">
        <f>IF('CLC Dual Meets'!M99&lt;0.1,"",'CLC Dual Meets'!M99)</f>
        <v>0.5</v>
      </c>
      <c r="H9" s="597">
        <f>IF('CLC Dual Meets'!Q144&lt;0.1,"",'CLC Dual Meets'!Q144)</f>
      </c>
      <c r="I9" s="597">
        <f>IF('CLC Dual Meets'!T159&lt;0.1,"",'CLC Dual Meets'!T159)</f>
        <v>2</v>
      </c>
      <c r="J9" s="597">
        <f>IF('CLC Dual Meets'!T189&lt;0.1,"",'CLC Dual Meets'!T189)</f>
      </c>
      <c r="K9" s="598">
        <f>IF('CLC Dual Meets'!F219&lt;0.1,"",'CLC Dual Meets'!F219)</f>
        <v>3.5</v>
      </c>
      <c r="L9" s="599"/>
      <c r="M9" s="593"/>
      <c r="N9" s="594">
        <f t="shared" si="0"/>
        <v>7.33</v>
      </c>
      <c r="O9" s="641"/>
    </row>
    <row r="10" spans="1:15" ht="12.75">
      <c r="A10" s="595" t="s">
        <v>96</v>
      </c>
      <c r="B10" s="595" t="str">
        <f>'CLC Dual Meets'!D10</f>
        <v>EDDIE WINDSOR</v>
      </c>
      <c r="C10" s="595" t="s">
        <v>6</v>
      </c>
      <c r="D10" s="596">
        <f>IF('CLC Dual Meets'!F10&lt;0.1,"",'CLC Dual Meets'!F10)</f>
      </c>
      <c r="E10" s="597">
        <f>IF('CLC Dual Meets'!Q40&lt;0.1,"",'CLC Dual Meets'!Q40)</f>
      </c>
      <c r="F10" s="597">
        <f>IF('CLC Dual Meets'!J55&lt;0.1,"",'CLC Dual Meets'!J55)</f>
      </c>
      <c r="G10" s="597">
        <f>IF('CLC Dual Meets'!M100&lt;0.1,"",'CLC Dual Meets'!M100)</f>
      </c>
      <c r="H10" s="597">
        <f>IF('CLC Dual Meets'!Q145&lt;0.1,"",'CLC Dual Meets'!Q145)</f>
      </c>
      <c r="I10" s="597">
        <f>IF('CLC Dual Meets'!T160&lt;0.1,"",'CLC Dual Meets'!T160)</f>
      </c>
      <c r="J10" s="597">
        <f>IF('CLC Dual Meets'!T190&lt;0.1,"",'CLC Dual Meets'!T190)</f>
      </c>
      <c r="K10" s="598">
        <f>IF('CLC Dual Meets'!F220&lt;0.1,"",'CLC Dual Meets'!F220)</f>
      </c>
      <c r="L10" s="599"/>
      <c r="M10" s="593"/>
      <c r="N10" s="594">
        <f t="shared" si="0"/>
        <v>0</v>
      </c>
      <c r="O10" s="641"/>
    </row>
    <row r="11" spans="1:15" ht="12.75">
      <c r="A11" s="595" t="s">
        <v>96</v>
      </c>
      <c r="B11" s="595" t="str">
        <f>'CLC Dual Meets'!D11</f>
        <v>JOSH HUENINK</v>
      </c>
      <c r="C11" s="595" t="s">
        <v>6</v>
      </c>
      <c r="D11" s="596">
        <f>IF('CLC Dual Meets'!F11&lt;0.1,"",'CLC Dual Meets'!F11)</f>
      </c>
      <c r="E11" s="597">
        <f>IF('CLC Dual Meets'!Q41&lt;0.1,"",'CLC Dual Meets'!Q41)</f>
      </c>
      <c r="F11" s="597">
        <f>IF('CLC Dual Meets'!J56&lt;0.1,"",'CLC Dual Meets'!J56)</f>
      </c>
      <c r="G11" s="597">
        <f>IF('CLC Dual Meets'!M101&lt;0.1,"",'CLC Dual Meets'!M101)</f>
      </c>
      <c r="H11" s="597">
        <f>IF('CLC Dual Meets'!Q146&lt;0.1,"",'CLC Dual Meets'!Q146)</f>
      </c>
      <c r="I11" s="597">
        <f>IF('CLC Dual Meets'!T161&lt;0.1,"",'CLC Dual Meets'!T161)</f>
      </c>
      <c r="J11" s="597">
        <f>IF('CLC Dual Meets'!T191&lt;0.1,"",'CLC Dual Meets'!T191)</f>
      </c>
      <c r="K11" s="598">
        <f>IF('CLC Dual Meets'!F221&lt;0.1,"",'CLC Dual Meets'!F221)</f>
      </c>
      <c r="L11" s="599"/>
      <c r="M11" s="593"/>
      <c r="N11" s="594">
        <f>SUM(D11:M11)</f>
        <v>0</v>
      </c>
      <c r="O11" s="641"/>
    </row>
    <row r="12" spans="1:15" ht="12.75">
      <c r="A12" s="595" t="s">
        <v>96</v>
      </c>
      <c r="B12" s="595" t="str">
        <f>'CLC Dual Meets'!D12</f>
        <v>BRAYDEN VAN ESS</v>
      </c>
      <c r="C12" s="595" t="s">
        <v>6</v>
      </c>
      <c r="D12" s="596">
        <f>IF('CLC Dual Meets'!F12&lt;0.1,"",'CLC Dual Meets'!F12)</f>
        <v>3.5</v>
      </c>
      <c r="E12" s="597">
        <f>IF('CLC Dual Meets'!Q42&lt;0.1,"",'CLC Dual Meets'!Q42)</f>
        <v>3.5</v>
      </c>
      <c r="F12" s="597">
        <f>IF('CLC Dual Meets'!J57&lt;0.1,"",'CLC Dual Meets'!J57)</f>
        <v>2</v>
      </c>
      <c r="G12" s="597">
        <f>IF('CLC Dual Meets'!M102&lt;0.1,"",'CLC Dual Meets'!M102)</f>
      </c>
      <c r="H12" s="597">
        <f>IF('CLC Dual Meets'!Q147&lt;0.1,"",'CLC Dual Meets'!Q147)</f>
        <v>3.5</v>
      </c>
      <c r="I12" s="597">
        <f>IF('CLC Dual Meets'!T162&lt;0.1,"",'CLC Dual Meets'!T162)</f>
      </c>
      <c r="J12" s="597">
        <f>IF('CLC Dual Meets'!T192&lt;0.1,"",'CLC Dual Meets'!T192)</f>
      </c>
      <c r="K12" s="598">
        <f>IF('CLC Dual Meets'!F222&lt;0.1,"",'CLC Dual Meets'!F222)</f>
      </c>
      <c r="L12" s="599"/>
      <c r="M12" s="593"/>
      <c r="N12" s="594">
        <f>SUM(D12:M12)</f>
        <v>12.5</v>
      </c>
      <c r="O12" s="641"/>
    </row>
    <row r="13" spans="1:15" ht="12.75">
      <c r="A13" s="595" t="s">
        <v>96</v>
      </c>
      <c r="B13" s="595" t="str">
        <f>'CLC Dual Meets'!D13</f>
        <v>MICHAEL ASLUM</v>
      </c>
      <c r="C13" s="595" t="s">
        <v>6</v>
      </c>
      <c r="D13" s="596">
        <f>IF('CLC Dual Meets'!F13&lt;0.1,"",'CLC Dual Meets'!F13)</f>
      </c>
      <c r="E13" s="597">
        <f>IF('CLC Dual Meets'!Q43&lt;0.1,"",'CLC Dual Meets'!Q43)</f>
      </c>
      <c r="F13" s="597">
        <f>IF('CLC Dual Meets'!J58&lt;0.1,"",'CLC Dual Meets'!J58)</f>
      </c>
      <c r="G13" s="597">
        <f>IF('CLC Dual Meets'!M103&lt;0.1,"",'CLC Dual Meets'!M103)</f>
      </c>
      <c r="H13" s="597">
        <f>IF('CLC Dual Meets'!Q148&lt;0.1,"",'CLC Dual Meets'!Q148)</f>
      </c>
      <c r="I13" s="597">
        <f>IF('CLC Dual Meets'!T163&lt;0.1,"",'CLC Dual Meets'!T163)</f>
      </c>
      <c r="J13" s="597">
        <f>IF('CLC Dual Meets'!T193&lt;0.1,"",'CLC Dual Meets'!T193)</f>
      </c>
      <c r="K13" s="598">
        <f>IF('CLC Dual Meets'!F223&lt;0.1,"",'CLC Dual Meets'!F223)</f>
      </c>
      <c r="L13" s="599"/>
      <c r="M13" s="593"/>
      <c r="N13" s="594">
        <f>SUM(D13:M13)</f>
        <v>0</v>
      </c>
      <c r="O13" s="641"/>
    </row>
    <row r="14" spans="1:15" ht="13.5" thickBot="1">
      <c r="A14" s="600" t="s">
        <v>97</v>
      </c>
      <c r="B14" s="600">
        <f>'CLC Dual Meets'!D14</f>
        <v>0</v>
      </c>
      <c r="C14" s="600" t="s">
        <v>6</v>
      </c>
      <c r="D14" s="601">
        <f>IF('CLC Dual Meets'!F14&lt;0.1,"",'CLC Dual Meets'!F14)</f>
      </c>
      <c r="E14" s="602">
        <f>IF('CLC Dual Meets'!Q44&lt;0.1,"",'CLC Dual Meets'!Q44)</f>
      </c>
      <c r="F14" s="602">
        <f>IF('CLC Dual Meets'!J59&lt;0.1,"",'CLC Dual Meets'!J59)</f>
      </c>
      <c r="G14" s="602">
        <f>IF('CLC Dual Meets'!M104&lt;0.1,"",'CLC Dual Meets'!M104)</f>
      </c>
      <c r="H14" s="602">
        <f>IF('CLC Dual Meets'!Q149&lt;0.1,"",'CLC Dual Meets'!Q149)</f>
      </c>
      <c r="I14" s="602">
        <f>IF('CLC Dual Meets'!T164&lt;0.1,"",'CLC Dual Meets'!T164)</f>
      </c>
      <c r="J14" s="602">
        <f>IF('CLC Dual Meets'!T194&lt;0.1,"",'CLC Dual Meets'!T194)</f>
      </c>
      <c r="K14" s="603">
        <f>IF('CLC Dual Meets'!F224&lt;0.1,"",'CLC Dual Meets'!F224)</f>
      </c>
      <c r="L14" s="604"/>
      <c r="M14" s="605"/>
      <c r="N14" s="606">
        <f t="shared" si="0"/>
        <v>0</v>
      </c>
      <c r="O14" s="641"/>
    </row>
    <row r="15" spans="1:15" ht="13.5" thickBot="1">
      <c r="A15" s="641" t="s">
        <v>6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2"/>
      <c r="N15" s="641"/>
      <c r="O15" s="641"/>
    </row>
    <row r="16" spans="1:15" ht="26.25" thickBot="1">
      <c r="A16" s="641"/>
      <c r="B16" s="641"/>
      <c r="C16" s="641"/>
      <c r="D16" s="921" t="s">
        <v>7</v>
      </c>
      <c r="E16" s="914"/>
      <c r="F16" s="914"/>
      <c r="G16" s="914"/>
      <c r="H16" s="914"/>
      <c r="I16" s="914"/>
      <c r="J16" s="914"/>
      <c r="K16" s="915"/>
      <c r="L16" s="914"/>
      <c r="M16" s="915"/>
      <c r="N16" s="645" t="s">
        <v>66</v>
      </c>
      <c r="O16" s="646" t="s">
        <v>54</v>
      </c>
    </row>
    <row r="17" spans="1:15" ht="12.75">
      <c r="A17" s="588" t="s">
        <v>0</v>
      </c>
      <c r="B17" s="588" t="s">
        <v>1</v>
      </c>
      <c r="C17" s="607" t="s">
        <v>2</v>
      </c>
      <c r="D17" s="589" t="s">
        <v>5</v>
      </c>
      <c r="E17" s="590" t="s">
        <v>28</v>
      </c>
      <c r="F17" s="590" t="s">
        <v>27</v>
      </c>
      <c r="G17" s="590" t="s">
        <v>23</v>
      </c>
      <c r="H17" s="590" t="s">
        <v>30</v>
      </c>
      <c r="I17" s="590" t="s">
        <v>25</v>
      </c>
      <c r="J17" s="590" t="s">
        <v>26</v>
      </c>
      <c r="K17" s="591" t="s">
        <v>24</v>
      </c>
      <c r="L17" s="592"/>
      <c r="M17" s="593"/>
      <c r="N17" s="594"/>
      <c r="O17" s="608"/>
    </row>
    <row r="18" spans="1:16" ht="12.75">
      <c r="A18" s="595" t="str">
        <f aca="true" t="shared" si="1" ref="A18:B27">A5</f>
        <v>SC1</v>
      </c>
      <c r="B18" s="595" t="str">
        <f t="shared" si="1"/>
        <v>ZACH WINKEL</v>
      </c>
      <c r="C18" s="609" t="s">
        <v>6</v>
      </c>
      <c r="D18" s="596">
        <f>IF('CLC Dual Meets'!E5&lt;1,"",'CLC Dual Meets'!E5)</f>
        <v>45</v>
      </c>
      <c r="E18" s="597">
        <f>IF('CLC Dual Meets'!P35&lt;1,"",'CLC Dual Meets'!P35)</f>
        <v>47</v>
      </c>
      <c r="F18" s="597">
        <f>IF('CLC Dual Meets'!I50&lt;1,"",'CLC Dual Meets'!I50)</f>
        <v>43</v>
      </c>
      <c r="G18" s="597">
        <f>IF('CLC Dual Meets'!L95&lt;1,"",'CLC Dual Meets'!L95)</f>
        <v>42</v>
      </c>
      <c r="H18" s="597">
        <f>IF('CLC Dual Meets'!P140&lt;1,"",'CLC Dual Meets'!P140)</f>
        <v>45</v>
      </c>
      <c r="I18" s="597">
        <f>IF('CLC Dual Meets'!S155&lt;1,"",'CLC Dual Meets'!S155)</f>
        <v>47</v>
      </c>
      <c r="J18" s="597">
        <f>IF('CLC Dual Meets'!S185&lt;1,"",'CLC Dual Meets'!S185)</f>
        <v>42</v>
      </c>
      <c r="K18" s="598">
        <f>IF('CLC Dual Meets'!E215&lt;1,"",'CLC Dual Meets'!E215)</f>
        <v>44</v>
      </c>
      <c r="L18" s="610">
        <f>VLOOKUP($B18,'CLC TOURNAMENT INDIVIDUAL'!$C$6:'CLC TOURNAMENT INDIVIDUAL'!$Y$450,12,FALSE)</f>
        <v>39</v>
      </c>
      <c r="M18" s="611">
        <f>VLOOKUP($B18,'CLC TOURNAMENT INDIVIDUAL'!$C$6:'CLC TOURNAMENT INDIVIDUAL'!$Y$450,22,FALSE)</f>
        <v>48</v>
      </c>
      <c r="N18" s="612">
        <f>IF(P18&lt;6,AVERAGE(D18:M18),(SUM(D18:M18)-MAX(D18:M18))/(P18-1))</f>
        <v>43.77777777777778</v>
      </c>
      <c r="O18" s="612">
        <f>((N18-$N$41)*0.96)*(113/$N$42)+36</f>
        <v>44.53371120107962</v>
      </c>
      <c r="P18">
        <f>COUNTIF(D18:M18,"&gt;1")</f>
        <v>10</v>
      </c>
    </row>
    <row r="19" spans="1:16" ht="12.75">
      <c r="A19" s="595" t="str">
        <f t="shared" si="1"/>
        <v>SC2</v>
      </c>
      <c r="B19" s="595" t="str">
        <f t="shared" si="1"/>
        <v>THAD COULIS</v>
      </c>
      <c r="C19" s="609" t="s">
        <v>6</v>
      </c>
      <c r="D19" s="596">
        <f>IF('CLC Dual Meets'!E6&lt;1,"",'CLC Dual Meets'!E6)</f>
        <v>49</v>
      </c>
      <c r="E19" s="597">
        <f>IF('CLC Dual Meets'!P36&lt;1,"",'CLC Dual Meets'!P36)</f>
        <v>41</v>
      </c>
      <c r="F19" s="597">
        <f>IF('CLC Dual Meets'!I51&lt;1,"",'CLC Dual Meets'!I51)</f>
        <v>50</v>
      </c>
      <c r="G19" s="597">
        <f>IF('CLC Dual Meets'!L96&lt;1,"",'CLC Dual Meets'!L96)</f>
        <v>47</v>
      </c>
      <c r="H19" s="597">
        <f>IF('CLC Dual Meets'!P141&lt;1,"",'CLC Dual Meets'!P141)</f>
        <v>47</v>
      </c>
      <c r="I19" s="597">
        <f>IF('CLC Dual Meets'!S156&lt;1,"",'CLC Dual Meets'!S156)</f>
      </c>
      <c r="J19" s="597">
        <f>IF('CLC Dual Meets'!S186&lt;1,"",'CLC Dual Meets'!S186)</f>
      </c>
      <c r="K19" s="598">
        <f>IF('CLC Dual Meets'!E216&lt;1,"",'CLC Dual Meets'!E216)</f>
        <v>46</v>
      </c>
      <c r="L19" s="610">
        <f>VLOOKUP($B19,'CLC TOURNAMENT INDIVIDUAL'!$C$6:'CLC TOURNAMENT INDIVIDUAL'!$Y$450,12,FALSE)</f>
        <v>46</v>
      </c>
      <c r="M19" s="611">
        <f>VLOOKUP($B19,'CLC TOURNAMENT INDIVIDUAL'!$C$6:'CLC TOURNAMENT INDIVIDUAL'!$Y$450,22,FALSE)</f>
        <v>49</v>
      </c>
      <c r="N19" s="612">
        <f aca="true" t="shared" si="2" ref="N19:N27">IF(P19&lt;6,AVERAGE(D19:M19),(SUM(D19:M19)-MAX(D19:M19))/(P19-1))</f>
        <v>46.42857142857143</v>
      </c>
      <c r="O19" s="612">
        <f aca="true" t="shared" si="3" ref="O19:O27">((N19-$N$41)*0.96)*(113/$N$42)+36</f>
        <v>46.862116830537886</v>
      </c>
      <c r="P19">
        <f aca="true" t="shared" si="4" ref="P19:P27">COUNTIF(D19:M19,"&gt;1")</f>
        <v>8</v>
      </c>
    </row>
    <row r="20" spans="1:16" ht="12.75">
      <c r="A20" s="595" t="str">
        <f t="shared" si="1"/>
        <v>SC3</v>
      </c>
      <c r="B20" s="595" t="str">
        <f t="shared" si="1"/>
        <v>JAMES RASMUSSEN</v>
      </c>
      <c r="C20" s="609" t="s">
        <v>6</v>
      </c>
      <c r="D20" s="596">
        <f>IF('CLC Dual Meets'!E7&lt;1,"",'CLC Dual Meets'!E7)</f>
        <v>43</v>
      </c>
      <c r="E20" s="597">
        <f>IF('CLC Dual Meets'!P37&lt;1,"",'CLC Dual Meets'!P37)</f>
        <v>42</v>
      </c>
      <c r="F20" s="597">
        <f>IF('CLC Dual Meets'!I52&lt;1,"",'CLC Dual Meets'!I52)</f>
        <v>40</v>
      </c>
      <c r="G20" s="597">
        <f>IF('CLC Dual Meets'!L97&lt;1,"",'CLC Dual Meets'!L97)</f>
        <v>44</v>
      </c>
      <c r="H20" s="597">
        <f>IF('CLC Dual Meets'!P142&lt;1,"",'CLC Dual Meets'!P142)</f>
        <v>42</v>
      </c>
      <c r="I20" s="597">
        <f>IF('CLC Dual Meets'!S157&lt;1,"",'CLC Dual Meets'!S157)</f>
        <v>45</v>
      </c>
      <c r="J20" s="597">
        <f>IF('CLC Dual Meets'!S187&lt;1,"",'CLC Dual Meets'!S187)</f>
        <v>44</v>
      </c>
      <c r="K20" s="598">
        <f>IF('CLC Dual Meets'!E217&lt;1,"",'CLC Dual Meets'!E217)</f>
        <v>46</v>
      </c>
      <c r="L20" s="610">
        <f>VLOOKUP($B20,'CLC TOURNAMENT INDIVIDUAL'!$C$6:'CLC TOURNAMENT INDIVIDUAL'!$Y$450,12,FALSE)</f>
        <v>42</v>
      </c>
      <c r="M20" s="611">
        <f>VLOOKUP($B20,'CLC TOURNAMENT INDIVIDUAL'!$C$6:'CLC TOURNAMENT INDIVIDUAL'!$Y$450,22,FALSE)</f>
        <v>45</v>
      </c>
      <c r="N20" s="612">
        <f t="shared" si="2"/>
        <v>43</v>
      </c>
      <c r="O20" s="612">
        <f t="shared" si="3"/>
        <v>43.85052631578947</v>
      </c>
      <c r="P20">
        <f t="shared" si="4"/>
        <v>10</v>
      </c>
    </row>
    <row r="21" spans="1:16" ht="12.75">
      <c r="A21" s="595" t="str">
        <f t="shared" si="1"/>
        <v>SC4</v>
      </c>
      <c r="B21" s="595" t="str">
        <f t="shared" si="1"/>
        <v>JOSH STECKER</v>
      </c>
      <c r="C21" s="609" t="s">
        <v>6</v>
      </c>
      <c r="D21" s="596">
        <f>IF('CLC Dual Meets'!E8&lt;1,"",'CLC Dual Meets'!E8)</f>
      </c>
      <c r="E21" s="597">
        <f>IF('CLC Dual Meets'!P38&lt;1,"",'CLC Dual Meets'!P38)</f>
      </c>
      <c r="F21" s="597">
        <f>IF('CLC Dual Meets'!I53&lt;1,"",'CLC Dual Meets'!I53)</f>
      </c>
      <c r="G21" s="597">
        <f>IF('CLC Dual Meets'!L98&lt;1,"",'CLC Dual Meets'!L98)</f>
        <v>51</v>
      </c>
      <c r="H21" s="597">
        <f>IF('CLC Dual Meets'!P143&lt;1,"",'CLC Dual Meets'!P143)</f>
      </c>
      <c r="I21" s="597">
        <f>IF('CLC Dual Meets'!S158&lt;1,"",'CLC Dual Meets'!S158)</f>
      </c>
      <c r="J21" s="597">
        <f>IF('CLC Dual Meets'!S188&lt;1,"",'CLC Dual Meets'!S188)</f>
      </c>
      <c r="K21" s="598">
        <f>IF('CLC Dual Meets'!E218&lt;1,"",'CLC Dual Meets'!E218)</f>
      </c>
      <c r="L21" s="610"/>
      <c r="M21" s="611"/>
      <c r="N21" s="612">
        <f t="shared" si="2"/>
        <v>51</v>
      </c>
      <c r="O21" s="612">
        <f t="shared" si="3"/>
        <v>50.877570850202424</v>
      </c>
      <c r="P21">
        <f t="shared" si="4"/>
        <v>1</v>
      </c>
    </row>
    <row r="22" spans="1:16" ht="12.75">
      <c r="A22" s="595" t="str">
        <f t="shared" si="1"/>
        <v>SC5</v>
      </c>
      <c r="B22" s="595" t="str">
        <f t="shared" si="1"/>
        <v>CALEB KELLY</v>
      </c>
      <c r="C22" s="609" t="s">
        <v>6</v>
      </c>
      <c r="D22" s="596">
        <f>IF('CLC Dual Meets'!E9&lt;1,"",'CLC Dual Meets'!E9)</f>
        <v>47</v>
      </c>
      <c r="E22" s="597">
        <f>IF('CLC Dual Meets'!P39&lt;1,"",'CLC Dual Meets'!P39)</f>
        <v>47</v>
      </c>
      <c r="F22" s="597">
        <f>IF('CLC Dual Meets'!I54&lt;1,"",'CLC Dual Meets'!I54)</f>
        <v>55</v>
      </c>
      <c r="G22" s="597">
        <f>IF('CLC Dual Meets'!L99&lt;1,"",'CLC Dual Meets'!L99)</f>
        <v>46</v>
      </c>
      <c r="H22" s="597">
        <f>IF('CLC Dual Meets'!P144&lt;1,"",'CLC Dual Meets'!P144)</f>
        <v>47</v>
      </c>
      <c r="I22" s="597">
        <f>IF('CLC Dual Meets'!S159&lt;1,"",'CLC Dual Meets'!S159)</f>
        <v>47</v>
      </c>
      <c r="J22" s="597">
        <f>IF('CLC Dual Meets'!S189&lt;1,"",'CLC Dual Meets'!S189)</f>
        <v>48</v>
      </c>
      <c r="K22" s="598">
        <f>IF('CLC Dual Meets'!E219&lt;1,"",'CLC Dual Meets'!E219)</f>
        <v>44</v>
      </c>
      <c r="L22" s="610"/>
      <c r="M22" s="611"/>
      <c r="N22" s="612">
        <f t="shared" si="2"/>
        <v>46.57142857142857</v>
      </c>
      <c r="O22" s="612">
        <f t="shared" si="3"/>
        <v>46.987599768652395</v>
      </c>
      <c r="P22">
        <f t="shared" si="4"/>
        <v>8</v>
      </c>
    </row>
    <row r="23" spans="1:16" ht="12.75">
      <c r="A23" s="595" t="str">
        <f t="shared" si="1"/>
        <v>SC6</v>
      </c>
      <c r="B23" s="595" t="str">
        <f t="shared" si="1"/>
        <v>EDDIE WINDSOR</v>
      </c>
      <c r="C23" s="609" t="s">
        <v>6</v>
      </c>
      <c r="D23" s="596">
        <f>IF('CLC Dual Meets'!E10&lt;1,"",'CLC Dual Meets'!E10)</f>
      </c>
      <c r="E23" s="597">
        <f>IF('CLC Dual Meets'!P40&lt;1,"",'CLC Dual Meets'!P40)</f>
      </c>
      <c r="F23" s="597">
        <f>IF('CLC Dual Meets'!I55&lt;1,"",'CLC Dual Meets'!I55)</f>
      </c>
      <c r="G23" s="597">
        <f>IF('CLC Dual Meets'!L100&lt;1,"",'CLC Dual Meets'!L100)</f>
      </c>
      <c r="H23" s="597">
        <f>IF('CLC Dual Meets'!P145&lt;1,"",'CLC Dual Meets'!P145)</f>
      </c>
      <c r="I23" s="597">
        <f>IF('CLC Dual Meets'!S160&lt;1,"",'CLC Dual Meets'!S160)</f>
      </c>
      <c r="J23" s="597">
        <f>IF('CLC Dual Meets'!S190&lt;1,"",'CLC Dual Meets'!S190)</f>
      </c>
      <c r="K23" s="598">
        <f>IF('CLC Dual Meets'!E220&lt;1,"",'CLC Dual Meets'!E220)</f>
      </c>
      <c r="L23" s="610"/>
      <c r="M23" s="611"/>
      <c r="N23" s="612" t="e">
        <f t="shared" si="2"/>
        <v>#DIV/0!</v>
      </c>
      <c r="O23" s="612" t="e">
        <f t="shared" si="3"/>
        <v>#DIV/0!</v>
      </c>
      <c r="P23">
        <f t="shared" si="4"/>
        <v>0</v>
      </c>
    </row>
    <row r="24" spans="1:16" ht="12.75">
      <c r="A24" s="595" t="str">
        <f t="shared" si="1"/>
        <v>SC6</v>
      </c>
      <c r="B24" s="595" t="str">
        <f t="shared" si="1"/>
        <v>JOSH HUENINK</v>
      </c>
      <c r="C24" s="609" t="s">
        <v>6</v>
      </c>
      <c r="D24" s="596">
        <f>IF('CLC Dual Meets'!E11&lt;1,"",'CLC Dual Meets'!E11)</f>
      </c>
      <c r="E24" s="597">
        <f>IF('CLC Dual Meets'!P41&lt;1,"",'CLC Dual Meets'!P41)</f>
      </c>
      <c r="F24" s="597">
        <f>IF('CLC Dual Meets'!I56&lt;1,"",'CLC Dual Meets'!I56)</f>
      </c>
      <c r="G24" s="597">
        <f>IF('CLC Dual Meets'!L101&lt;1,"",'CLC Dual Meets'!L101)</f>
      </c>
      <c r="H24" s="597">
        <f>IF('CLC Dual Meets'!P146&lt;1,"",'CLC Dual Meets'!P146)</f>
      </c>
      <c r="I24" s="597">
        <f>IF('CLC Dual Meets'!S161&lt;1,"",'CLC Dual Meets'!S161)</f>
        <v>51</v>
      </c>
      <c r="J24" s="597">
        <f>IF('CLC Dual Meets'!S191&lt;1,"",'CLC Dual Meets'!S191)</f>
        <v>47</v>
      </c>
      <c r="K24" s="598">
        <f>IF('CLC Dual Meets'!E221&lt;1,"",'CLC Dual Meets'!E221)</f>
        <v>52</v>
      </c>
      <c r="L24" s="610"/>
      <c r="M24" s="611"/>
      <c r="N24" s="612">
        <f t="shared" si="2"/>
        <v>50</v>
      </c>
      <c r="O24" s="612">
        <f t="shared" si="3"/>
        <v>49.99919028340081</v>
      </c>
      <c r="P24">
        <f t="shared" si="4"/>
        <v>3</v>
      </c>
    </row>
    <row r="25" spans="1:16" ht="12.75">
      <c r="A25" s="595" t="str">
        <f t="shared" si="1"/>
        <v>SC6</v>
      </c>
      <c r="B25" s="595" t="str">
        <f t="shared" si="1"/>
        <v>BRAYDEN VAN ESS</v>
      </c>
      <c r="C25" s="609" t="s">
        <v>6</v>
      </c>
      <c r="D25" s="596">
        <f>IF('CLC Dual Meets'!E12&lt;1,"",'CLC Dual Meets'!E12)</f>
        <v>45</v>
      </c>
      <c r="E25" s="597">
        <f>IF('CLC Dual Meets'!P42&lt;1,"",'CLC Dual Meets'!P42)</f>
        <v>42</v>
      </c>
      <c r="F25" s="597">
        <f>IF('CLC Dual Meets'!I57&lt;1,"",'CLC Dual Meets'!I57)</f>
        <v>46</v>
      </c>
      <c r="G25" s="597">
        <f>IF('CLC Dual Meets'!L102&lt;1,"",'CLC Dual Meets'!L102)</f>
      </c>
      <c r="H25" s="597">
        <f>IF('CLC Dual Meets'!P147&lt;1,"",'CLC Dual Meets'!P147)</f>
        <v>41</v>
      </c>
      <c r="I25" s="597">
        <f>IF('CLC Dual Meets'!S162&lt;1,"",'CLC Dual Meets'!S162)</f>
        <v>56</v>
      </c>
      <c r="J25" s="597">
        <f>IF('CLC Dual Meets'!S192&lt;1,"",'CLC Dual Meets'!S192)</f>
      </c>
      <c r="K25" s="598">
        <f>IF('CLC Dual Meets'!E222&lt;1,"",'CLC Dual Meets'!E222)</f>
      </c>
      <c r="L25" s="610">
        <f>VLOOKUP($B25,'CLC TOURNAMENT INDIVIDUAL'!$C$6:'CLC TOURNAMENT INDIVIDUAL'!$Y$450,12,FALSE)</f>
        <v>43</v>
      </c>
      <c r="M25" s="611">
        <f>VLOOKUP($B25,'CLC TOURNAMENT INDIVIDUAL'!$C$6:'CLC TOURNAMENT INDIVIDUAL'!$Y$450,22,FALSE)</f>
        <v>40</v>
      </c>
      <c r="N25" s="612">
        <f t="shared" si="2"/>
        <v>42.833333333333336</v>
      </c>
      <c r="O25" s="612">
        <f t="shared" si="3"/>
        <v>43.70412955465587</v>
      </c>
      <c r="P25">
        <f t="shared" si="4"/>
        <v>7</v>
      </c>
    </row>
    <row r="26" spans="1:16" ht="12.75">
      <c r="A26" s="595" t="str">
        <f t="shared" si="1"/>
        <v>SC6</v>
      </c>
      <c r="B26" s="595" t="str">
        <f t="shared" si="1"/>
        <v>MICHAEL ASLUM</v>
      </c>
      <c r="C26" s="609" t="s">
        <v>6</v>
      </c>
      <c r="D26" s="596">
        <f>IF('CLC Dual Meets'!E13&lt;1,"",'CLC Dual Meets'!E13)</f>
      </c>
      <c r="E26" s="597">
        <f>IF('CLC Dual Meets'!P43&lt;1,"",'CLC Dual Meets'!P43)</f>
      </c>
      <c r="F26" s="597">
        <f>IF('CLC Dual Meets'!I58&lt;1,"",'CLC Dual Meets'!I58)</f>
      </c>
      <c r="G26" s="597">
        <f>IF('CLC Dual Meets'!L103&lt;1,"",'CLC Dual Meets'!L103)</f>
      </c>
      <c r="H26" s="597">
        <f>IF('CLC Dual Meets'!P148&lt;1,"",'CLC Dual Meets'!P148)</f>
      </c>
      <c r="I26" s="597">
        <f>IF('CLC Dual Meets'!S163&lt;1,"",'CLC Dual Meets'!S163)</f>
      </c>
      <c r="J26" s="597">
        <f>IF('CLC Dual Meets'!S193&lt;1,"",'CLC Dual Meets'!S193)</f>
        <v>52</v>
      </c>
      <c r="K26" s="598">
        <f>IF('CLC Dual Meets'!E223&lt;1,"",'CLC Dual Meets'!E223)</f>
      </c>
      <c r="L26" s="610"/>
      <c r="M26" s="611"/>
      <c r="N26" s="612">
        <f t="shared" si="2"/>
        <v>52</v>
      </c>
      <c r="O26" s="612">
        <f t="shared" si="3"/>
        <v>51.75595141700405</v>
      </c>
      <c r="P26">
        <f t="shared" si="4"/>
        <v>1</v>
      </c>
    </row>
    <row r="27" spans="1:16" ht="13.5" thickBot="1">
      <c r="A27" s="600" t="str">
        <f t="shared" si="1"/>
        <v>SC7</v>
      </c>
      <c r="B27" s="600">
        <f t="shared" si="1"/>
        <v>0</v>
      </c>
      <c r="C27" s="613" t="s">
        <v>6</v>
      </c>
      <c r="D27" s="601">
        <f>IF('CLC Dual Meets'!E14&lt;1,"",'CLC Dual Meets'!E14)</f>
      </c>
      <c r="E27" s="602">
        <f>IF('CLC Dual Meets'!P44&lt;1,"",'CLC Dual Meets'!P44)</f>
      </c>
      <c r="F27" s="602">
        <f>IF('CLC Dual Meets'!I59&lt;1,"",'CLC Dual Meets'!I59)</f>
      </c>
      <c r="G27" s="602">
        <f>IF('CLC Dual Meets'!L104&lt;1,"",'CLC Dual Meets'!L104)</f>
      </c>
      <c r="H27" s="602">
        <f>IF('CLC Dual Meets'!P149&lt;1,"",'CLC Dual Meets'!P149)</f>
      </c>
      <c r="I27" s="602">
        <f>IF('CLC Dual Meets'!S164&lt;1,"",'CLC Dual Meets'!S164)</f>
      </c>
      <c r="J27" s="602">
        <f>IF('CLC Dual Meets'!S194&lt;1,"",'CLC Dual Meets'!S194)</f>
      </c>
      <c r="K27" s="603">
        <f>IF('CLC Dual Meets'!E224&lt;1,"",'CLC Dual Meets'!E224)</f>
      </c>
      <c r="L27" s="614"/>
      <c r="M27" s="615"/>
      <c r="N27" s="612" t="e">
        <f t="shared" si="2"/>
        <v>#DIV/0!</v>
      </c>
      <c r="O27" s="616" t="e">
        <f t="shared" si="3"/>
        <v>#DIV/0!</v>
      </c>
      <c r="P27">
        <f t="shared" si="4"/>
        <v>0</v>
      </c>
    </row>
    <row r="28" spans="1:15" ht="13.5" thickBot="1">
      <c r="A28" s="617"/>
      <c r="B28" s="916" t="s">
        <v>40</v>
      </c>
      <c r="C28" s="918"/>
      <c r="D28" s="618">
        <f>IF('CLC Dual Meets'!E15&lt;1,"",'CLC Dual Meets'!E15)</f>
        <v>180</v>
      </c>
      <c r="E28" s="619">
        <f>IF('CLC Dual Meets'!P45&lt;1,"",'CLC Dual Meets'!P45)</f>
        <v>172</v>
      </c>
      <c r="F28" s="619">
        <f>IF('CLC Dual Meets'!I60&lt;1,"",'CLC Dual Meets'!I60)</f>
        <v>179</v>
      </c>
      <c r="G28" s="619">
        <f>IF('CLC Dual Meets'!L105&lt;1,"",'CLC Dual Meets'!L105)</f>
        <v>179</v>
      </c>
      <c r="H28" s="619">
        <f>IF('CLC Dual Meets'!P150&lt;1,"",'CLC Dual Meets'!P150)</f>
        <v>175</v>
      </c>
      <c r="I28" s="619">
        <f>IF('CLC Dual Meets'!S165&lt;1,"",'CLC Dual Meets'!S165)</f>
        <v>190</v>
      </c>
      <c r="J28" s="619">
        <f>IF('CLC Dual Meets'!S195&lt;1,"",'CLC Dual Meets'!S195)</f>
        <v>181</v>
      </c>
      <c r="K28" s="620">
        <f>IF('CLC Dual Meets'!E225&lt;1,"",'CLC Dual Meets'!E225)</f>
        <v>180</v>
      </c>
      <c r="L28" s="621"/>
      <c r="M28" s="622"/>
      <c r="N28" s="623">
        <f>AVERAGE(D28:M28)</f>
        <v>179.5</v>
      </c>
      <c r="O28" s="624">
        <f>((N28-4*$N$41)*0.96)*(113/$N$42)+144</f>
        <v>181.98995951417004</v>
      </c>
    </row>
    <row r="29" spans="1:15" ht="13.5" thickBot="1">
      <c r="A29" s="641"/>
      <c r="B29" s="916" t="s">
        <v>41</v>
      </c>
      <c r="C29" s="918"/>
      <c r="D29" s="618">
        <f>IF('CLC Dual Meets'!B15&lt;1,"",'CLC Dual Meets'!B15)</f>
        <v>191</v>
      </c>
      <c r="E29" s="619">
        <f>IF('CLC Dual Meets'!S45&lt;1,"",'CLC Dual Meets'!S45)</f>
        <v>188</v>
      </c>
      <c r="F29" s="619">
        <f>IF('CLC Dual Meets'!L60&lt;1,"",'CLC Dual Meets'!L60)</f>
        <v>196</v>
      </c>
      <c r="G29" s="619">
        <f>IF('CLC Dual Meets'!I105&lt;1,"",'CLC Dual Meets'!I105)</f>
        <v>170</v>
      </c>
      <c r="H29" s="619">
        <f>IF('CLC Dual Meets'!S150&lt;1,"",'CLC Dual Meets'!S150)</f>
        <v>172</v>
      </c>
      <c r="I29" s="619">
        <f>IF('CLC Dual Meets'!P165&lt;1,"",'CLC Dual Meets'!P165)</f>
        <v>191</v>
      </c>
      <c r="J29" s="619">
        <f>IF('CLC Dual Meets'!P195&lt;1,"",'CLC Dual Meets'!P195)</f>
        <v>173</v>
      </c>
      <c r="K29" s="620">
        <f>IF('CLC Dual Meets'!B225&lt;1,"",'CLC Dual Meets'!B225)</f>
        <v>190</v>
      </c>
      <c r="L29" s="625"/>
      <c r="M29" s="626"/>
      <c r="N29" s="627">
        <f>AVERAGE(D29:M29)</f>
        <v>183.875</v>
      </c>
      <c r="O29" s="628">
        <f>((N29-4*$N$41)*0.96)*(113/$N$42)+144</f>
        <v>185.83287449392714</v>
      </c>
    </row>
    <row r="30" spans="1:15" ht="13.5" hidden="1" thickBot="1">
      <c r="A30" s="641"/>
      <c r="B30" s="916" t="s">
        <v>42</v>
      </c>
      <c r="C30" s="917"/>
      <c r="D30" s="629">
        <f aca="true" t="shared" si="5" ref="D30:K30">IF(D28&lt;D29,1,IF(D28=D29,"",IF(D28&gt;D29,0)))</f>
        <v>1</v>
      </c>
      <c r="E30" s="630">
        <f t="shared" si="5"/>
        <v>1</v>
      </c>
      <c r="F30" s="630">
        <f t="shared" si="5"/>
        <v>1</v>
      </c>
      <c r="G30" s="630">
        <f t="shared" si="5"/>
        <v>0</v>
      </c>
      <c r="H30" s="630">
        <f t="shared" si="5"/>
        <v>0</v>
      </c>
      <c r="I30" s="630">
        <f t="shared" si="5"/>
        <v>1</v>
      </c>
      <c r="J30" s="630">
        <f t="shared" si="5"/>
        <v>0</v>
      </c>
      <c r="K30" s="631">
        <f t="shared" si="5"/>
        <v>1</v>
      </c>
      <c r="L30" s="632"/>
      <c r="M30" s="587"/>
      <c r="N30" s="586"/>
      <c r="O30" s="633"/>
    </row>
    <row r="31" spans="1:15" ht="13.5" thickBot="1">
      <c r="A31" s="641"/>
      <c r="B31" s="916" t="s">
        <v>55</v>
      </c>
      <c r="C31" s="918"/>
      <c r="D31" s="651" t="str">
        <f aca="true" t="shared" si="6" ref="D31:K31">IF(D28="","",IF(D28&lt;D29,"W",IF(D28=D29,"T",IF(D28&gt;D29,"L"))))</f>
        <v>W</v>
      </c>
      <c r="E31" s="634" t="str">
        <f t="shared" si="6"/>
        <v>W</v>
      </c>
      <c r="F31" s="634" t="str">
        <f t="shared" si="6"/>
        <v>W</v>
      </c>
      <c r="G31" s="634" t="str">
        <f t="shared" si="6"/>
        <v>L</v>
      </c>
      <c r="H31" s="634" t="str">
        <f t="shared" si="6"/>
        <v>L</v>
      </c>
      <c r="I31" s="634" t="str">
        <f t="shared" si="6"/>
        <v>W</v>
      </c>
      <c r="J31" s="634" t="str">
        <f t="shared" si="6"/>
        <v>L</v>
      </c>
      <c r="K31" s="652" t="str">
        <f t="shared" si="6"/>
        <v>W</v>
      </c>
      <c r="L31" s="650"/>
      <c r="M31" s="642"/>
      <c r="N31" s="641"/>
      <c r="O31" s="647"/>
    </row>
    <row r="32" spans="1:15" ht="13.5" thickBot="1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2"/>
      <c r="N32" s="641"/>
      <c r="O32" s="647"/>
    </row>
    <row r="33" spans="1:15" ht="12.75">
      <c r="A33" s="641"/>
      <c r="B33" s="919" t="s">
        <v>45</v>
      </c>
      <c r="C33" s="635" t="s">
        <v>43</v>
      </c>
      <c r="D33" s="636" t="s">
        <v>44</v>
      </c>
      <c r="E33" s="637" t="s">
        <v>125</v>
      </c>
      <c r="F33" s="641"/>
      <c r="G33" s="641"/>
      <c r="H33" s="641"/>
      <c r="I33" s="641"/>
      <c r="J33" s="641"/>
      <c r="K33" s="641"/>
      <c r="L33" s="641"/>
      <c r="M33" s="642"/>
      <c r="N33" s="641"/>
      <c r="O33" s="647"/>
    </row>
    <row r="34" spans="1:15" ht="13.5" thickBot="1">
      <c r="A34" s="641"/>
      <c r="B34" s="920"/>
      <c r="C34" s="638">
        <f>SUM(D30:K30)</f>
        <v>5</v>
      </c>
      <c r="D34" s="639">
        <f>SUM(D40:K40)</f>
        <v>3</v>
      </c>
      <c r="E34" s="640">
        <f>COUNTIF(D31:K31,"t")</f>
        <v>0</v>
      </c>
      <c r="F34" s="641"/>
      <c r="G34" s="641"/>
      <c r="H34" s="641"/>
      <c r="I34" s="641"/>
      <c r="J34" s="641"/>
      <c r="K34" s="641"/>
      <c r="L34" s="641"/>
      <c r="M34" s="642"/>
      <c r="N34" s="641"/>
      <c r="O34" s="647"/>
    </row>
    <row r="35" spans="1:15" ht="12.75">
      <c r="A35" s="641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2"/>
      <c r="N35" s="641"/>
      <c r="O35" s="647"/>
    </row>
    <row r="36" spans="1:15" ht="12.75">
      <c r="A36" s="641"/>
      <c r="B36" s="641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2"/>
      <c r="N36" s="641"/>
      <c r="O36" s="647"/>
    </row>
    <row r="37" spans="1:15" ht="12.75">
      <c r="A37" s="641"/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2"/>
      <c r="N37" s="641"/>
      <c r="O37" s="647"/>
    </row>
    <row r="38" spans="1:15" ht="12.75">
      <c r="A38" s="641"/>
      <c r="B38" s="641"/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2"/>
      <c r="N38" s="641"/>
      <c r="O38" s="647"/>
    </row>
    <row r="39" spans="1:15" ht="13.5" thickBot="1">
      <c r="A39" s="641"/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2"/>
      <c r="N39" s="641"/>
      <c r="O39" s="647"/>
    </row>
    <row r="40" spans="1:15" ht="13.5" thickBot="1">
      <c r="A40" s="641"/>
      <c r="B40" s="641"/>
      <c r="C40" s="641" t="s">
        <v>51</v>
      </c>
      <c r="D40" s="648">
        <f>IF(D28&lt;D29,0,IF(D28=D29,"",IF(D28&gt;D29,1)))</f>
        <v>0</v>
      </c>
      <c r="E40" s="648">
        <f aca="true" t="shared" si="7" ref="E40:K40">IF(E28&lt;E29,0,IF(E28=E29,"",IF(E28&gt;E29,1)))</f>
        <v>0</v>
      </c>
      <c r="F40" s="648">
        <f t="shared" si="7"/>
        <v>0</v>
      </c>
      <c r="G40" s="648">
        <f t="shared" si="7"/>
        <v>1</v>
      </c>
      <c r="H40" s="648">
        <f t="shared" si="7"/>
        <v>1</v>
      </c>
      <c r="I40" s="648">
        <f t="shared" si="7"/>
        <v>0</v>
      </c>
      <c r="J40" s="648">
        <f t="shared" si="7"/>
        <v>1</v>
      </c>
      <c r="K40" s="648">
        <f t="shared" si="7"/>
        <v>0</v>
      </c>
      <c r="L40" s="649"/>
      <c r="M40" s="642"/>
      <c r="N40" s="641"/>
      <c r="O40" s="647"/>
    </row>
    <row r="41" spans="1:15" ht="12.75">
      <c r="A41" s="641"/>
      <c r="B41" s="641"/>
      <c r="C41" s="641" t="s">
        <v>52</v>
      </c>
      <c r="D41" s="597">
        <f>IF('CLC Dual Meets'!B2&lt;1,"",'CLC Dual Meets'!B2)</f>
        <v>35.6</v>
      </c>
      <c r="E41" s="597">
        <f>IF('CLC Dual Meets'!P32&lt;1,"",'CLC Dual Meets'!P32)</f>
        <v>34.1</v>
      </c>
      <c r="F41" s="597">
        <f>IF('CLC Dual Meets'!I47&lt;1,"",'CLC Dual Meets'!I47)</f>
        <v>35.6</v>
      </c>
      <c r="G41" s="597">
        <f>IF('CLC Dual Meets'!I92&lt;1,"",'CLC Dual Meets'!I92)</f>
        <v>32.4</v>
      </c>
      <c r="H41" s="597">
        <f>IF('CLC Dual Meets'!P137&lt;1,"",'CLC Dual Meets'!P137)</f>
        <v>33.3</v>
      </c>
      <c r="I41" s="597">
        <f>IF('CLC Dual Meets'!P152&lt;1,"",'CLC Dual Meets'!P152)</f>
        <v>34.3</v>
      </c>
      <c r="J41" s="597">
        <f>IF('CLC Dual Meets'!P182&lt;1,"",'CLC Dual Meets'!P182)</f>
        <v>32.9</v>
      </c>
      <c r="K41" s="597">
        <f>IF('CLC Dual Meets'!B212&lt;1,"",'CLC Dual Meets'!B212)</f>
        <v>34.3</v>
      </c>
      <c r="L41" s="36"/>
      <c r="M41" s="36"/>
      <c r="N41" s="641">
        <f>AVERAGE(D41:M41)</f>
        <v>34.0625</v>
      </c>
      <c r="O41" s="647"/>
    </row>
    <row r="42" spans="1:15" ht="12.75">
      <c r="A42" s="641"/>
      <c r="B42" s="641"/>
      <c r="C42" s="641" t="s">
        <v>53</v>
      </c>
      <c r="D42" s="597">
        <f>IF('CLC Dual Meets'!C2&lt;1,"",'CLC Dual Meets'!C2)</f>
        <v>136</v>
      </c>
      <c r="E42" s="597">
        <f>IF('CLC Dual Meets'!Q32&lt;1,"",'CLC Dual Meets'!Q32)</f>
        <v>114</v>
      </c>
      <c r="F42" s="597">
        <f>IF('CLC Dual Meets'!J47&lt;1,"",'CLC Dual Meets'!J47)</f>
        <v>135</v>
      </c>
      <c r="G42" s="597">
        <f>IF('CLC Dual Meets'!J92&lt;1,"",'CLC Dual Meets'!J92)</f>
        <v>117</v>
      </c>
      <c r="H42" s="597">
        <f>IF('CLC Dual Meets'!Q137&lt;1,"",'CLC Dual Meets'!Q137)</f>
        <v>122</v>
      </c>
      <c r="I42" s="597">
        <f>IF('CLC Dual Meets'!Q152&lt;1,"",'CLC Dual Meets'!Q152)</f>
        <v>124</v>
      </c>
      <c r="J42" s="597">
        <f>IF('CLC Dual Meets'!Q182&lt;1,"",'CLC Dual Meets'!Q182)</f>
        <v>116</v>
      </c>
      <c r="K42" s="597">
        <f>IF('CLC Dual Meets'!C212&lt;1,"",'CLC Dual Meets'!C212)</f>
        <v>124</v>
      </c>
      <c r="L42" s="36"/>
      <c r="M42" s="36"/>
      <c r="N42" s="641">
        <f>AVERAGE(D42:M42)</f>
        <v>123.5</v>
      </c>
      <c r="O42" s="647"/>
    </row>
    <row r="43" spans="1:15" ht="12.75">
      <c r="A43" s="641"/>
      <c r="B43" s="641"/>
      <c r="C43" s="641" t="s">
        <v>6</v>
      </c>
      <c r="D43" s="641"/>
      <c r="E43" s="641"/>
      <c r="F43" s="641"/>
      <c r="G43" s="641"/>
      <c r="H43" s="641"/>
      <c r="I43" s="641"/>
      <c r="J43" s="641"/>
      <c r="K43" s="641"/>
      <c r="L43" s="641"/>
      <c r="M43" s="642"/>
      <c r="N43" s="641"/>
      <c r="O43" s="647"/>
    </row>
    <row r="44" ht="12.75">
      <c r="O44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31" right="0.27" top="1" bottom="1" header="0.5" footer="0.5"/>
  <pageSetup fitToHeight="1" fitToWidth="1"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="75" zoomScaleNormal="75" zoomScalePageLayoutView="0" workbookViewId="0" topLeftCell="A1">
      <selection activeCell="R36" sqref="R36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</cols>
  <sheetData>
    <row r="1" spans="1:15" ht="12.75">
      <c r="A1" s="181" t="s">
        <v>3</v>
      </c>
      <c r="B1" s="181" t="s">
        <v>30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312"/>
      <c r="N1" s="181"/>
      <c r="O1" s="181"/>
    </row>
    <row r="2" spans="1:15" ht="19.5" thickBot="1">
      <c r="A2" s="181" t="s">
        <v>4</v>
      </c>
      <c r="B2" s="182" t="s">
        <v>99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312"/>
      <c r="N2" s="181"/>
      <c r="O2" s="181"/>
    </row>
    <row r="3" spans="1:15" ht="39" thickBot="1">
      <c r="A3" s="181"/>
      <c r="B3" s="181"/>
      <c r="C3" s="181"/>
      <c r="D3" s="922" t="s">
        <v>7</v>
      </c>
      <c r="E3" s="929"/>
      <c r="F3" s="929"/>
      <c r="G3" s="929"/>
      <c r="H3" s="929"/>
      <c r="I3" s="929"/>
      <c r="J3" s="929"/>
      <c r="K3" s="930"/>
      <c r="L3" s="258"/>
      <c r="M3" s="199" t="s">
        <v>8</v>
      </c>
      <c r="N3" s="199" t="s">
        <v>98</v>
      </c>
      <c r="O3" s="181"/>
    </row>
    <row r="4" spans="1:15" ht="12.75">
      <c r="A4" s="550" t="s">
        <v>0</v>
      </c>
      <c r="B4" s="550" t="s">
        <v>1</v>
      </c>
      <c r="C4" s="550" t="s">
        <v>2</v>
      </c>
      <c r="D4" s="551" t="s">
        <v>25</v>
      </c>
      <c r="E4" s="552" t="s">
        <v>27</v>
      </c>
      <c r="F4" s="552" t="s">
        <v>26</v>
      </c>
      <c r="G4" s="552" t="s">
        <v>28</v>
      </c>
      <c r="H4" s="552" t="s">
        <v>29</v>
      </c>
      <c r="I4" s="552" t="s">
        <v>24</v>
      </c>
      <c r="J4" s="552" t="s">
        <v>5</v>
      </c>
      <c r="K4" s="553" t="s">
        <v>23</v>
      </c>
      <c r="L4" s="554"/>
      <c r="M4" s="555"/>
      <c r="N4" s="556"/>
      <c r="O4" s="180"/>
    </row>
    <row r="5" spans="1:15" ht="12.75">
      <c r="A5" s="557" t="s">
        <v>100</v>
      </c>
      <c r="B5" s="557" t="str">
        <f>'CLC Dual Meets'!O5</f>
        <v>NATE HASENSTEIN</v>
      </c>
      <c r="C5" s="555"/>
      <c r="D5" s="558">
        <f>IF('CLC Dual Meets'!Q5&lt;0.1,"",'CLC Dual Meets'!Q5)</f>
        <v>5</v>
      </c>
      <c r="E5" s="549">
        <f>IF('CLC Dual Meets'!M35&lt;0.1,"",'CLC Dual Meets'!M35)</f>
        <v>5</v>
      </c>
      <c r="F5" s="549">
        <f>IF('CLC Dual Meets'!T50&lt;0.1,"",'CLC Dual Meets'!T50)</f>
        <v>0.25</v>
      </c>
      <c r="G5" s="549">
        <f>IF('CLC Dual Meets'!T65&lt;0.1,"",'CLC Dual Meets'!T65)</f>
        <v>1</v>
      </c>
      <c r="H5" s="549">
        <f>IF('CLC Dual Meets'!T140&lt;0.1,"",'CLC Dual Meets'!T140)</f>
        <v>5</v>
      </c>
      <c r="I5" s="549">
        <f>IF('CLC Dual Meets'!M155&lt;0.1,"",'CLC Dual Meets'!M155)</f>
        <v>4.5</v>
      </c>
      <c r="J5" s="549">
        <f>IF('CLC Dual Meets'!M185&lt;0.1,"",'CLC Dual Meets'!M185)</f>
        <v>3</v>
      </c>
      <c r="K5" s="559">
        <f>IF('CLC Dual Meets'!F50&lt;0.1,"",'CLC Dual Meets'!F50)</f>
        <v>4</v>
      </c>
      <c r="L5" s="560"/>
      <c r="M5" s="555"/>
      <c r="N5" s="556">
        <f>SUM(D5:M5)</f>
        <v>27.75</v>
      </c>
      <c r="O5" s="180"/>
    </row>
    <row r="6" spans="1:18" ht="12.75">
      <c r="A6" s="557" t="s">
        <v>101</v>
      </c>
      <c r="B6" s="557" t="str">
        <f>'CLC Dual Meets'!O6</f>
        <v>NICK FALCONER</v>
      </c>
      <c r="C6" s="555"/>
      <c r="D6" s="558">
        <f>IF('CLC Dual Meets'!Q6&lt;0.1,"",'CLC Dual Meets'!Q6)</f>
      </c>
      <c r="E6" s="549">
        <f>IF('CLC Dual Meets'!M36&lt;0.1,"",'CLC Dual Meets'!M36)</f>
      </c>
      <c r="F6" s="549">
        <f>IF('CLC Dual Meets'!T51&lt;0.1,"",'CLC Dual Meets'!T51)</f>
        <v>2</v>
      </c>
      <c r="G6" s="549">
        <f>IF('CLC Dual Meets'!T66&lt;0.1,"",'CLC Dual Meets'!T66)</f>
        <v>5</v>
      </c>
      <c r="H6" s="549">
        <f>IF('CLC Dual Meets'!T141&lt;0.1,"",'CLC Dual Meets'!T141)</f>
      </c>
      <c r="I6" s="549">
        <f>IF('CLC Dual Meets'!M156&lt;0.1,"",'CLC Dual Meets'!M156)</f>
        <v>1.5</v>
      </c>
      <c r="J6" s="549">
        <f>IF('CLC Dual Meets'!M186&lt;0.1,"",'CLC Dual Meets'!M186)</f>
        <v>2</v>
      </c>
      <c r="K6" s="559">
        <f>IF('CLC Dual Meets'!F51&lt;0.1,"",'CLC Dual Meets'!F51)</f>
        <v>1</v>
      </c>
      <c r="L6" s="560"/>
      <c r="M6" s="555"/>
      <c r="N6" s="556">
        <f aca="true" t="shared" si="0" ref="N6:N14">SUM(D6:M6)</f>
        <v>11.5</v>
      </c>
      <c r="O6" s="180"/>
      <c r="R6" s="32"/>
    </row>
    <row r="7" spans="1:15" ht="12.75">
      <c r="A7" s="557" t="s">
        <v>102</v>
      </c>
      <c r="B7" s="557" t="str">
        <f>'CLC Dual Meets'!O7</f>
        <v>JOSH SPLITTGERBER</v>
      </c>
      <c r="C7" s="555"/>
      <c r="D7" s="558">
        <f>IF('CLC Dual Meets'!Q7&lt;0.1,"",'CLC Dual Meets'!Q7)</f>
        <v>1</v>
      </c>
      <c r="E7" s="549">
        <f>IF('CLC Dual Meets'!M37&lt;0.1,"",'CLC Dual Meets'!M37)</f>
      </c>
      <c r="F7" s="549">
        <f>IF('CLC Dual Meets'!T52&lt;0.1,"",'CLC Dual Meets'!T52)</f>
        <v>0.25</v>
      </c>
      <c r="G7" s="549">
        <f>IF('CLC Dual Meets'!T67&lt;0.1,"",'CLC Dual Meets'!T67)</f>
      </c>
      <c r="H7" s="549">
        <f>IF('CLC Dual Meets'!T142&lt;0.1,"",'CLC Dual Meets'!T142)</f>
        <v>3.5</v>
      </c>
      <c r="I7" s="549">
        <f>IF('CLC Dual Meets'!M157&lt;0.1,"",'CLC Dual Meets'!M157)</f>
        <v>4.5</v>
      </c>
      <c r="J7" s="549">
        <f>IF('CLC Dual Meets'!M187&lt;0.1,"",'CLC Dual Meets'!M187)</f>
      </c>
      <c r="K7" s="559">
        <f>IF('CLC Dual Meets'!F52&lt;0.1,"",'CLC Dual Meets'!F52)</f>
        <v>2</v>
      </c>
      <c r="L7" s="560"/>
      <c r="M7" s="555"/>
      <c r="N7" s="556">
        <f t="shared" si="0"/>
        <v>11.25</v>
      </c>
      <c r="O7" s="180"/>
    </row>
    <row r="8" spans="1:15" ht="12.75">
      <c r="A8" s="557" t="s">
        <v>103</v>
      </c>
      <c r="B8" s="557" t="str">
        <f>'CLC Dual Meets'!O8</f>
        <v>LOGAN JONES</v>
      </c>
      <c r="C8" s="555" t="s">
        <v>6</v>
      </c>
      <c r="D8" s="558">
        <f>IF('CLC Dual Meets'!Q8&lt;0.1,"",'CLC Dual Meets'!Q8)</f>
      </c>
      <c r="E8" s="549">
        <f>IF('CLC Dual Meets'!M38&lt;0.1,"",'CLC Dual Meets'!M38)</f>
        <v>1</v>
      </c>
      <c r="F8" s="549">
        <f>IF('CLC Dual Meets'!T53&lt;0.1,"",'CLC Dual Meets'!T53)</f>
      </c>
      <c r="G8" s="549">
        <f>IF('CLC Dual Meets'!T68&lt;0.1,"",'CLC Dual Meets'!T68)</f>
        <v>2.5</v>
      </c>
      <c r="H8" s="549">
        <f>IF('CLC Dual Meets'!T143&lt;0.1,"",'CLC Dual Meets'!T143)</f>
      </c>
      <c r="I8" s="549">
        <f>IF('CLC Dual Meets'!M158&lt;0.1,"",'CLC Dual Meets'!M158)</f>
      </c>
      <c r="J8" s="549">
        <f>IF('CLC Dual Meets'!M188&lt;0.1,"",'CLC Dual Meets'!M188)</f>
      </c>
      <c r="K8" s="559">
        <f>IF('CLC Dual Meets'!F53&lt;0.1,"",'CLC Dual Meets'!F53)</f>
      </c>
      <c r="L8" s="560"/>
      <c r="M8" s="555"/>
      <c r="N8" s="556">
        <f t="shared" si="0"/>
        <v>3.5</v>
      </c>
      <c r="O8" s="180"/>
    </row>
    <row r="9" spans="1:15" ht="12.75">
      <c r="A9" s="557" t="s">
        <v>104</v>
      </c>
      <c r="B9" s="557" t="str">
        <f>'CLC Dual Meets'!O9</f>
        <v>ALEX PHILLIPS</v>
      </c>
      <c r="C9" s="555" t="s">
        <v>6</v>
      </c>
      <c r="D9" s="558">
        <f>IF('CLC Dual Meets'!Q9&lt;0.1,"",'CLC Dual Meets'!Q9)</f>
      </c>
      <c r="E9" s="549">
        <f>IF('CLC Dual Meets'!M39&lt;0.1,"",'CLC Dual Meets'!M39)</f>
        <v>2</v>
      </c>
      <c r="F9" s="549">
        <f>IF('CLC Dual Meets'!T54&lt;0.1,"",'CLC Dual Meets'!T54)</f>
        <v>0.25</v>
      </c>
      <c r="G9" s="549">
        <f>IF('CLC Dual Meets'!T69&lt;0.1,"",'CLC Dual Meets'!T69)</f>
      </c>
      <c r="H9" s="549">
        <f>IF('CLC Dual Meets'!T144&lt;0.1,"",'CLC Dual Meets'!T144)</f>
      </c>
      <c r="I9" s="549">
        <f>IF('CLC Dual Meets'!M159&lt;0.1,"",'CLC Dual Meets'!M159)</f>
        <v>1.5</v>
      </c>
      <c r="J9" s="549">
        <f>IF('CLC Dual Meets'!M189&lt;0.1,"",'CLC Dual Meets'!M189)</f>
      </c>
      <c r="K9" s="559">
        <f>IF('CLC Dual Meets'!F54&lt;0.1,"",'CLC Dual Meets'!F54)</f>
      </c>
      <c r="L9" s="560"/>
      <c r="M9" s="555"/>
      <c r="N9" s="556">
        <f t="shared" si="0"/>
        <v>3.75</v>
      </c>
      <c r="O9" s="180"/>
    </row>
    <row r="10" spans="1:15" ht="12.75">
      <c r="A10" s="557" t="s">
        <v>105</v>
      </c>
      <c r="B10" s="557" t="str">
        <f>'CLC Dual Meets'!O10</f>
        <v> </v>
      </c>
      <c r="C10" s="555" t="s">
        <v>6</v>
      </c>
      <c r="D10" s="558">
        <f>IF('CLC Dual Meets'!Q10&lt;0.1,"",'CLC Dual Meets'!Q10)</f>
      </c>
      <c r="E10" s="549">
        <f>IF('CLC Dual Meets'!M40&lt;0.1,"",'CLC Dual Meets'!M40)</f>
      </c>
      <c r="F10" s="549">
        <f>IF('CLC Dual Meets'!T55&lt;0.1,"",'CLC Dual Meets'!T55)</f>
      </c>
      <c r="G10" s="549">
        <f>IF('CLC Dual Meets'!T70&lt;0.1,"",'CLC Dual Meets'!T70)</f>
      </c>
      <c r="H10" s="549">
        <f>IF('CLC Dual Meets'!T145&lt;0.1,"",'CLC Dual Meets'!T145)</f>
      </c>
      <c r="I10" s="549">
        <f>IF('CLC Dual Meets'!M160&lt;0.1,"",'CLC Dual Meets'!M160)</f>
      </c>
      <c r="J10" s="549">
        <f>IF('CLC Dual Meets'!M190&lt;0.1,"",'CLC Dual Meets'!M190)</f>
      </c>
      <c r="K10" s="559">
        <f>IF('CLC Dual Meets'!F55&lt;0.1,"",'CLC Dual Meets'!F55)</f>
      </c>
      <c r="L10" s="560"/>
      <c r="M10" s="555"/>
      <c r="N10" s="556">
        <f t="shared" si="0"/>
        <v>0</v>
      </c>
      <c r="O10" s="180"/>
    </row>
    <row r="11" spans="1:15" ht="12.75">
      <c r="A11" s="557" t="s">
        <v>105</v>
      </c>
      <c r="B11" s="557" t="str">
        <f>'CLC Dual Meets'!O11</f>
        <v> </v>
      </c>
      <c r="C11" s="555" t="s">
        <v>6</v>
      </c>
      <c r="D11" s="558">
        <f>IF('CLC Dual Meets'!Q11&lt;0.1,"",'CLC Dual Meets'!Q11)</f>
      </c>
      <c r="E11" s="549">
        <f>IF('CLC Dual Meets'!M41&lt;0.1,"",'CLC Dual Meets'!M41)</f>
      </c>
      <c r="F11" s="549">
        <f>IF('CLC Dual Meets'!T56&lt;0.1,"",'CLC Dual Meets'!T56)</f>
      </c>
      <c r="G11" s="549">
        <f>IF('CLC Dual Meets'!T71&lt;0.1,"",'CLC Dual Meets'!T71)</f>
      </c>
      <c r="H11" s="549">
        <f>IF('CLC Dual Meets'!T146&lt;0.1,"",'CLC Dual Meets'!T146)</f>
      </c>
      <c r="I11" s="549">
        <f>IF('CLC Dual Meets'!M161&lt;0.1,"",'CLC Dual Meets'!M161)</f>
      </c>
      <c r="J11" s="549">
        <f>IF('CLC Dual Meets'!M191&lt;0.1,"",'CLC Dual Meets'!M191)</f>
      </c>
      <c r="K11" s="559">
        <f>IF('CLC Dual Meets'!F56&lt;0.1,"",'CLC Dual Meets'!F56)</f>
      </c>
      <c r="L11" s="560"/>
      <c r="M11" s="555"/>
      <c r="N11" s="556">
        <f>SUM(D11:M11)</f>
        <v>0</v>
      </c>
      <c r="O11" s="180"/>
    </row>
    <row r="12" spans="1:15" ht="12.75">
      <c r="A12" s="557" t="s">
        <v>105</v>
      </c>
      <c r="B12" s="557" t="str">
        <f>'CLC Dual Meets'!O12</f>
        <v> </v>
      </c>
      <c r="C12" s="555" t="s">
        <v>6</v>
      </c>
      <c r="D12" s="558">
        <f>IF('CLC Dual Meets'!Q12&lt;0.1,"",'CLC Dual Meets'!Q12)</f>
      </c>
      <c r="E12" s="549">
        <f>IF('CLC Dual Meets'!M42&lt;0.1,"",'CLC Dual Meets'!M42)</f>
      </c>
      <c r="F12" s="549">
        <f>IF('CLC Dual Meets'!T57&lt;0.1,"",'CLC Dual Meets'!T57)</f>
      </c>
      <c r="G12" s="549">
        <f>IF('CLC Dual Meets'!T72&lt;0.1,"",'CLC Dual Meets'!T72)</f>
      </c>
      <c r="H12" s="549">
        <f>IF('CLC Dual Meets'!T147&lt;0.1,"",'CLC Dual Meets'!T147)</f>
      </c>
      <c r="I12" s="549">
        <f>IF('CLC Dual Meets'!M162&lt;0.1,"",'CLC Dual Meets'!M162)</f>
      </c>
      <c r="J12" s="549">
        <f>IF('CLC Dual Meets'!M192&lt;0.1,"",'CLC Dual Meets'!M192)</f>
      </c>
      <c r="K12" s="559">
        <f>IF('CLC Dual Meets'!F57&lt;0.1,"",'CLC Dual Meets'!F57)</f>
      </c>
      <c r="L12" s="560"/>
      <c r="M12" s="555"/>
      <c r="N12" s="556">
        <f>SUM(D12:M12)</f>
        <v>0</v>
      </c>
      <c r="O12" s="180"/>
    </row>
    <row r="13" spans="1:15" ht="12.75">
      <c r="A13" s="557" t="s">
        <v>105</v>
      </c>
      <c r="B13" s="557" t="str">
        <f>'CLC Dual Meets'!O13</f>
        <v> </v>
      </c>
      <c r="C13" s="555" t="s">
        <v>6</v>
      </c>
      <c r="D13" s="558">
        <f>IF('CLC Dual Meets'!Q13&lt;0.1,"",'CLC Dual Meets'!Q13)</f>
      </c>
      <c r="E13" s="549">
        <f>IF('CLC Dual Meets'!M43&lt;0.1,"",'CLC Dual Meets'!M43)</f>
      </c>
      <c r="F13" s="549">
        <f>IF('CLC Dual Meets'!T58&lt;0.1,"",'CLC Dual Meets'!T58)</f>
      </c>
      <c r="G13" s="549">
        <f>IF('CLC Dual Meets'!T73&lt;0.1,"",'CLC Dual Meets'!T73)</f>
      </c>
      <c r="H13" s="549">
        <f>IF('CLC Dual Meets'!T148&lt;0.1,"",'CLC Dual Meets'!T148)</f>
      </c>
      <c r="I13" s="549">
        <f>IF('CLC Dual Meets'!M163&lt;0.1,"",'CLC Dual Meets'!M163)</f>
      </c>
      <c r="J13" s="549">
        <f>IF('CLC Dual Meets'!M193&lt;0.1,"",'CLC Dual Meets'!M193)</f>
      </c>
      <c r="K13" s="559">
        <f>IF('CLC Dual Meets'!F58&lt;0.1,"",'CLC Dual Meets'!F58)</f>
      </c>
      <c r="L13" s="560"/>
      <c r="M13" s="555"/>
      <c r="N13" s="556">
        <f>SUM(D13:M13)</f>
        <v>0</v>
      </c>
      <c r="O13" s="180"/>
    </row>
    <row r="14" spans="1:15" ht="13.5" thickBot="1">
      <c r="A14" s="561" t="s">
        <v>106</v>
      </c>
      <c r="B14" s="561" t="str">
        <f>'CLC Dual Meets'!O14</f>
        <v> </v>
      </c>
      <c r="C14" s="562" t="s">
        <v>6</v>
      </c>
      <c r="D14" s="558">
        <f>IF('CLC Dual Meets'!Q14&lt;0.1,"",'CLC Dual Meets'!Q14)</f>
      </c>
      <c r="E14" s="563">
        <f>IF('CLC Dual Meets'!M44&lt;0.1,"",'CLC Dual Meets'!M44)</f>
      </c>
      <c r="F14" s="563">
        <f>IF('CLC Dual Meets'!T59&lt;0.1,"",'CLC Dual Meets'!T59)</f>
      </c>
      <c r="G14" s="563">
        <f>IF('CLC Dual Meets'!T74&lt;0.1,"",'CLC Dual Meets'!T74)</f>
      </c>
      <c r="H14" s="563">
        <f>IF('CLC Dual Meets'!T149&lt;0.1,"",'CLC Dual Meets'!T149)</f>
      </c>
      <c r="I14" s="549">
        <f>IF('CLC Dual Meets'!M164&lt;0.1,"",'CLC Dual Meets'!M164)</f>
      </c>
      <c r="J14" s="563">
        <f>IF('CLC Dual Meets'!M194&lt;0.1,"",'CLC Dual Meets'!M194)</f>
      </c>
      <c r="K14" s="559">
        <f>IF('CLC Dual Meets'!F59&lt;0.1,"",'CLC Dual Meets'!F59)</f>
      </c>
      <c r="L14" s="564"/>
      <c r="M14" s="562"/>
      <c r="N14" s="565">
        <f t="shared" si="0"/>
        <v>0</v>
      </c>
      <c r="O14" s="180"/>
    </row>
    <row r="15" spans="1:15" ht="13.5" thickBot="1">
      <c r="A15" s="180" t="s">
        <v>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313"/>
      <c r="N15" s="180"/>
      <c r="O15" s="180"/>
    </row>
    <row r="16" spans="1:15" ht="26.25" thickBot="1">
      <c r="A16" s="181"/>
      <c r="B16" s="181"/>
      <c r="C16" s="181"/>
      <c r="D16" s="922" t="s">
        <v>7</v>
      </c>
      <c r="E16" s="929"/>
      <c r="F16" s="929"/>
      <c r="G16" s="929"/>
      <c r="H16" s="929"/>
      <c r="I16" s="929"/>
      <c r="J16" s="929"/>
      <c r="K16" s="930"/>
      <c r="L16" s="922"/>
      <c r="M16" s="863"/>
      <c r="N16" s="199" t="s">
        <v>66</v>
      </c>
      <c r="O16" s="195" t="s">
        <v>54</v>
      </c>
    </row>
    <row r="17" spans="1:15" ht="12.75">
      <c r="A17" s="550" t="s">
        <v>0</v>
      </c>
      <c r="B17" s="550" t="s">
        <v>1</v>
      </c>
      <c r="C17" s="550" t="s">
        <v>2</v>
      </c>
      <c r="D17" s="551" t="s">
        <v>25</v>
      </c>
      <c r="E17" s="552" t="s">
        <v>27</v>
      </c>
      <c r="F17" s="552" t="s">
        <v>26</v>
      </c>
      <c r="G17" s="552" t="s">
        <v>28</v>
      </c>
      <c r="H17" s="552" t="s">
        <v>29</v>
      </c>
      <c r="I17" s="552" t="s">
        <v>24</v>
      </c>
      <c r="J17" s="552" t="s">
        <v>5</v>
      </c>
      <c r="K17" s="553" t="s">
        <v>23</v>
      </c>
      <c r="L17" s="554"/>
      <c r="M17" s="555"/>
      <c r="N17" s="556"/>
      <c r="O17" s="196"/>
    </row>
    <row r="18" spans="1:16" ht="12.75">
      <c r="A18" s="557" t="s">
        <v>100</v>
      </c>
      <c r="B18" s="557" t="str">
        <f>B5</f>
        <v>NATE HASENSTEIN</v>
      </c>
      <c r="C18" s="557" t="s">
        <v>6</v>
      </c>
      <c r="D18" s="558">
        <f>IF('CLC Dual Meets'!P5&lt;1,"",'CLC Dual Meets'!P5)</f>
        <v>37</v>
      </c>
      <c r="E18" s="549">
        <f>IF('CLC Dual Meets'!L35&lt;1,"",'CLC Dual Meets'!L35)</f>
        <v>41</v>
      </c>
      <c r="F18" s="549">
        <f>IF('CLC Dual Meets'!S50&lt;1,"",'CLC Dual Meets'!S50)</f>
        <v>46</v>
      </c>
      <c r="G18" s="549">
        <f>IF('CLC Dual Meets'!S65&lt;1,"",'CLC Dual Meets'!S65)</f>
        <v>48</v>
      </c>
      <c r="H18" s="549">
        <f>IF('CLC Dual Meets'!S140&lt;1,"",'CLC Dual Meets'!S140)</f>
        <v>37</v>
      </c>
      <c r="I18" s="549">
        <f>IF('CLC Dual Meets'!L155&lt;1,"",'CLC Dual Meets'!L155)</f>
        <v>42</v>
      </c>
      <c r="J18" s="549">
        <f>IF('CLC Dual Meets'!L185&lt;1,"",'CLC Dual Meets'!L185)</f>
        <v>43</v>
      </c>
      <c r="K18" s="559">
        <f>IF('CLC Dual Meets'!E50&lt;1,"",'CLC Dual Meets'!E50)</f>
        <v>39</v>
      </c>
      <c r="L18" s="566">
        <f>VLOOKUP($B18,'CLC TOURNAMENT INDIVIDUAL'!$C$6:'CLC TOURNAMENT INDIVIDUAL'!$Y$450,12,FALSE)</f>
        <v>41</v>
      </c>
      <c r="M18" s="567">
        <f>VLOOKUP($B18,'CLC TOURNAMENT INDIVIDUAL'!$C$6:'CLC TOURNAMENT INDIVIDUAL'!$Y$450,22,FALSE)</f>
        <v>38</v>
      </c>
      <c r="N18" s="568">
        <f>IF(P18&lt;6,AVERAGE(D18:M18),(SUM(D18:M18)-MAX(D18:M18))/(P18-1))</f>
        <v>40.44444444444444</v>
      </c>
      <c r="O18" s="197">
        <f>((N18-$N$41)*0.96)*(113/$N$42)+36</f>
        <v>41.27073826409997</v>
      </c>
      <c r="P18">
        <f>COUNTIF(D18:M18,"&gt;1")</f>
        <v>10</v>
      </c>
    </row>
    <row r="19" spans="1:18" ht="12.75">
      <c r="A19" s="557" t="s">
        <v>101</v>
      </c>
      <c r="B19" s="557" t="str">
        <f aca="true" t="shared" si="1" ref="B19:B26">B6</f>
        <v>NICK FALCONER</v>
      </c>
      <c r="C19" s="557" t="s">
        <v>6</v>
      </c>
      <c r="D19" s="558">
        <f>IF('CLC Dual Meets'!P6&lt;1,"",'CLC Dual Meets'!P6)</f>
        <v>53</v>
      </c>
      <c r="E19" s="549">
        <f>IF('CLC Dual Meets'!L36&lt;1,"",'CLC Dual Meets'!L36)</f>
        <v>54</v>
      </c>
      <c r="F19" s="549">
        <f>IF('CLC Dual Meets'!S51&lt;1,"",'CLC Dual Meets'!S51)</f>
        <v>45</v>
      </c>
      <c r="G19" s="549">
        <f>IF('CLC Dual Meets'!S66&lt;1,"",'CLC Dual Meets'!S66)</f>
        <v>43</v>
      </c>
      <c r="H19" s="549">
        <f>IF('CLC Dual Meets'!S141&lt;1,"",'CLC Dual Meets'!S141)</f>
        <v>48</v>
      </c>
      <c r="I19" s="549">
        <f>IF('CLC Dual Meets'!L156&lt;1,"",'CLC Dual Meets'!L156)</f>
        <v>46</v>
      </c>
      <c r="J19" s="549">
        <f>IF('CLC Dual Meets'!L186&lt;1,"",'CLC Dual Meets'!L186)</f>
        <v>44</v>
      </c>
      <c r="K19" s="559">
        <f>IF('CLC Dual Meets'!E51&lt;1,"",'CLC Dual Meets'!E51)</f>
        <v>44</v>
      </c>
      <c r="L19" s="566">
        <f>VLOOKUP($B19,'CLC TOURNAMENT INDIVIDUAL'!$C$6:'CLC TOURNAMENT INDIVIDUAL'!$Y$450,12,FALSE)</f>
        <v>45</v>
      </c>
      <c r="M19" s="567">
        <f>VLOOKUP($B19,'CLC TOURNAMENT INDIVIDUAL'!$C$6:'CLC TOURNAMENT INDIVIDUAL'!$Y$450,22,FALSE)</f>
        <v>49</v>
      </c>
      <c r="N19" s="568">
        <f aca="true" t="shared" si="2" ref="N19:N27">IF(P19&lt;6,AVERAGE(D19:M19),(SUM(D19:M19)-MAX(D19:M19))/(P19-1))</f>
        <v>46.333333333333336</v>
      </c>
      <c r="O19" s="197">
        <f aca="true" t="shared" si="3" ref="O19:O27">((N19-$N$41)*0.96)*(113/$N$42)+36</f>
        <v>46.448664640324225</v>
      </c>
      <c r="P19">
        <f aca="true" t="shared" si="4" ref="P19:P27">COUNTIF(D19:M19,"&gt;1")</f>
        <v>10</v>
      </c>
      <c r="R19" s="32"/>
    </row>
    <row r="20" spans="1:16" ht="12.75">
      <c r="A20" s="557" t="s">
        <v>102</v>
      </c>
      <c r="B20" s="557" t="str">
        <f t="shared" si="1"/>
        <v>JOSH SPLITTGERBER</v>
      </c>
      <c r="C20" s="557" t="s">
        <v>6</v>
      </c>
      <c r="D20" s="558">
        <f>IF('CLC Dual Meets'!P7&lt;1,"",'CLC Dual Meets'!P7)</f>
        <v>47</v>
      </c>
      <c r="E20" s="549">
        <f>IF('CLC Dual Meets'!L37&lt;1,"",'CLC Dual Meets'!L37)</f>
        <v>53</v>
      </c>
      <c r="F20" s="549">
        <f>IF('CLC Dual Meets'!S52&lt;1,"",'CLC Dual Meets'!S52)</f>
        <v>46</v>
      </c>
      <c r="G20" s="549">
        <f>IF('CLC Dual Meets'!S67&lt;1,"",'CLC Dual Meets'!S67)</f>
        <v>49</v>
      </c>
      <c r="H20" s="549">
        <f>IF('CLC Dual Meets'!S142&lt;1,"",'CLC Dual Meets'!S142)</f>
        <v>41</v>
      </c>
      <c r="I20" s="549">
        <f>IF('CLC Dual Meets'!L157&lt;1,"",'CLC Dual Meets'!L157)</f>
        <v>42</v>
      </c>
      <c r="J20" s="549">
        <f>IF('CLC Dual Meets'!L187&lt;1,"",'CLC Dual Meets'!L187)</f>
        <v>48</v>
      </c>
      <c r="K20" s="559">
        <f>IF('CLC Dual Meets'!E52&lt;1,"",'CLC Dual Meets'!E52)</f>
        <v>41</v>
      </c>
      <c r="L20" s="566">
        <f>VLOOKUP($B20,'CLC TOURNAMENT INDIVIDUAL'!$C$6:'CLC TOURNAMENT INDIVIDUAL'!$Y$450,12,FALSE)</f>
        <v>42</v>
      </c>
      <c r="M20" s="567">
        <f>VLOOKUP($B20,'CLC TOURNAMENT INDIVIDUAL'!$C$6:'CLC TOURNAMENT INDIVIDUAL'!$Y$450,22,FALSE)</f>
        <v>46</v>
      </c>
      <c r="N20" s="568">
        <f t="shared" si="2"/>
        <v>44.666666666666664</v>
      </c>
      <c r="O20" s="197">
        <f t="shared" si="3"/>
        <v>44.983213779128675</v>
      </c>
      <c r="P20">
        <f t="shared" si="4"/>
        <v>10</v>
      </c>
    </row>
    <row r="21" spans="1:16" ht="12.75">
      <c r="A21" s="557" t="s">
        <v>103</v>
      </c>
      <c r="B21" s="557" t="str">
        <f t="shared" si="1"/>
        <v>LOGAN JONES</v>
      </c>
      <c r="C21" s="557" t="s">
        <v>6</v>
      </c>
      <c r="D21" s="558">
        <f>IF('CLC Dual Meets'!P8&lt;1,"",'CLC Dual Meets'!P8)</f>
        <v>51</v>
      </c>
      <c r="E21" s="549">
        <f>IF('CLC Dual Meets'!L38&lt;1,"",'CLC Dual Meets'!L38)</f>
        <v>51</v>
      </c>
      <c r="F21" s="549">
        <f>IF('CLC Dual Meets'!S53&lt;1,"",'CLC Dual Meets'!S53)</f>
        <v>48</v>
      </c>
      <c r="G21" s="549">
        <f>IF('CLC Dual Meets'!S68&lt;1,"",'CLC Dual Meets'!S68)</f>
        <v>47</v>
      </c>
      <c r="H21" s="549">
        <f>IF('CLC Dual Meets'!S143&lt;1,"",'CLC Dual Meets'!S143)</f>
        <v>48</v>
      </c>
      <c r="I21" s="549">
        <f>IF('CLC Dual Meets'!L158&lt;1,"",'CLC Dual Meets'!L158)</f>
        <v>47</v>
      </c>
      <c r="J21" s="549">
        <f>IF('CLC Dual Meets'!L188&lt;1,"",'CLC Dual Meets'!L188)</f>
        <v>46</v>
      </c>
      <c r="K21" s="559">
        <f>IF('CLC Dual Meets'!E53&lt;1,"",'CLC Dual Meets'!E53)</f>
        <v>49</v>
      </c>
      <c r="L21" s="566">
        <f>VLOOKUP($B21,'CLC TOURNAMENT INDIVIDUAL'!$C$6:'CLC TOURNAMENT INDIVIDUAL'!$Y$450,12,FALSE)</f>
        <v>57</v>
      </c>
      <c r="M21" s="567">
        <f>VLOOKUP($B21,'CLC TOURNAMENT INDIVIDUAL'!$C$6:'CLC TOURNAMENT INDIVIDUAL'!$Y$450,22,FALSE)</f>
        <v>48</v>
      </c>
      <c r="N21" s="568">
        <f t="shared" si="2"/>
        <v>48.333333333333336</v>
      </c>
      <c r="O21" s="197">
        <f t="shared" si="3"/>
        <v>48.20720567375887</v>
      </c>
      <c r="P21">
        <f t="shared" si="4"/>
        <v>10</v>
      </c>
    </row>
    <row r="22" spans="1:16" ht="12.75">
      <c r="A22" s="557" t="s">
        <v>104</v>
      </c>
      <c r="B22" s="557" t="str">
        <f t="shared" si="1"/>
        <v>ALEX PHILLIPS</v>
      </c>
      <c r="C22" s="557" t="s">
        <v>6</v>
      </c>
      <c r="D22" s="558">
        <f>IF('CLC Dual Meets'!P9&lt;1,"",'CLC Dual Meets'!P9)</f>
        <v>48</v>
      </c>
      <c r="E22" s="549">
        <f>IF('CLC Dual Meets'!L39&lt;1,"",'CLC Dual Meets'!L39)</f>
        <v>50</v>
      </c>
      <c r="F22" s="549">
        <f>IF('CLC Dual Meets'!S54&lt;1,"",'CLC Dual Meets'!S54)</f>
        <v>46</v>
      </c>
      <c r="G22" s="549">
        <f>IF('CLC Dual Meets'!S69&lt;1,"",'CLC Dual Meets'!S69)</f>
        <v>52</v>
      </c>
      <c r="H22" s="549">
        <f>IF('CLC Dual Meets'!S144&lt;1,"",'CLC Dual Meets'!S144)</f>
        <v>46</v>
      </c>
      <c r="I22" s="549">
        <f>IF('CLC Dual Meets'!L159&lt;1,"",'CLC Dual Meets'!L159)</f>
        <v>46</v>
      </c>
      <c r="J22" s="549">
        <f>IF('CLC Dual Meets'!L189&lt;1,"",'CLC Dual Meets'!L189)</f>
        <v>47</v>
      </c>
      <c r="K22" s="559">
        <f>IF('CLC Dual Meets'!E54&lt;1,"",'CLC Dual Meets'!E54)</f>
        <v>46</v>
      </c>
      <c r="L22" s="566">
        <f>VLOOKUP($B22,'CLC TOURNAMENT INDIVIDUAL'!$C$6:'CLC TOURNAMENT INDIVIDUAL'!$Y$450,12,FALSE)</f>
        <v>49</v>
      </c>
      <c r="M22" s="567">
        <f>VLOOKUP($B22,'CLC TOURNAMENT INDIVIDUAL'!$C$6:'CLC TOURNAMENT INDIVIDUAL'!$Y$450,22,FALSE)</f>
        <v>49</v>
      </c>
      <c r="N22" s="568">
        <f t="shared" si="2"/>
        <v>47.44444444444444</v>
      </c>
      <c r="O22" s="197">
        <f t="shared" si="3"/>
        <v>47.42563188112125</v>
      </c>
      <c r="P22">
        <f t="shared" si="4"/>
        <v>10</v>
      </c>
    </row>
    <row r="23" spans="1:16" ht="12.75">
      <c r="A23" s="557" t="s">
        <v>105</v>
      </c>
      <c r="B23" s="557" t="str">
        <f t="shared" si="1"/>
        <v> </v>
      </c>
      <c r="C23" s="557" t="s">
        <v>6</v>
      </c>
      <c r="D23" s="558">
        <f>IF('CLC Dual Meets'!P10&lt;1,"",'CLC Dual Meets'!P10)</f>
      </c>
      <c r="E23" s="549">
        <f>IF('CLC Dual Meets'!L40&lt;1,"",'CLC Dual Meets'!L40)</f>
      </c>
      <c r="F23" s="549">
        <f>IF('CLC Dual Meets'!S55&lt;1,"",'CLC Dual Meets'!S55)</f>
      </c>
      <c r="G23" s="549">
        <f>IF('CLC Dual Meets'!S70&lt;1,"",'CLC Dual Meets'!S70)</f>
      </c>
      <c r="H23" s="549">
        <f>IF('CLC Dual Meets'!S145&lt;1,"",'CLC Dual Meets'!S145)</f>
      </c>
      <c r="I23" s="549">
        <f>IF('CLC Dual Meets'!L160&lt;1,"",'CLC Dual Meets'!L160)</f>
      </c>
      <c r="J23" s="549">
        <f>IF('CLC Dual Meets'!L190&lt;1,"",'CLC Dual Meets'!L190)</f>
      </c>
      <c r="K23" s="559">
        <f>IF('CLC Dual Meets'!E55&lt;1,"",'CLC Dual Meets'!E55)</f>
      </c>
      <c r="L23" s="566"/>
      <c r="M23" s="567"/>
      <c r="N23" s="568" t="e">
        <f t="shared" si="2"/>
        <v>#DIV/0!</v>
      </c>
      <c r="O23" s="197" t="e">
        <f t="shared" si="3"/>
        <v>#DIV/0!</v>
      </c>
      <c r="P23">
        <f t="shared" si="4"/>
        <v>0</v>
      </c>
    </row>
    <row r="24" spans="1:16" ht="12.75">
      <c r="A24" s="557" t="s">
        <v>105</v>
      </c>
      <c r="B24" s="557" t="str">
        <f t="shared" si="1"/>
        <v> </v>
      </c>
      <c r="C24" s="557" t="s">
        <v>6</v>
      </c>
      <c r="D24" s="558">
        <f>IF('CLC Dual Meets'!P11&lt;1,"",'CLC Dual Meets'!P11)</f>
      </c>
      <c r="E24" s="549">
        <f>IF('CLC Dual Meets'!L41&lt;1,"",'CLC Dual Meets'!L41)</f>
      </c>
      <c r="F24" s="549">
        <f>IF('CLC Dual Meets'!S56&lt;1,"",'CLC Dual Meets'!S56)</f>
      </c>
      <c r="G24" s="549">
        <f>IF('CLC Dual Meets'!S71&lt;1,"",'CLC Dual Meets'!S71)</f>
      </c>
      <c r="H24" s="549">
        <f>IF('CLC Dual Meets'!S146&lt;1,"",'CLC Dual Meets'!S146)</f>
      </c>
      <c r="I24" s="549">
        <f>IF('CLC Dual Meets'!L161&lt;1,"",'CLC Dual Meets'!L161)</f>
      </c>
      <c r="J24" s="549">
        <f>IF('CLC Dual Meets'!L191&lt;1,"",'CLC Dual Meets'!L191)</f>
      </c>
      <c r="K24" s="559">
        <f>IF('CLC Dual Meets'!E56&lt;1,"",'CLC Dual Meets'!E56)</f>
      </c>
      <c r="L24" s="566"/>
      <c r="M24" s="567"/>
      <c r="N24" s="568" t="e">
        <f t="shared" si="2"/>
        <v>#DIV/0!</v>
      </c>
      <c r="O24" s="197" t="e">
        <f t="shared" si="3"/>
        <v>#DIV/0!</v>
      </c>
      <c r="P24">
        <f t="shared" si="4"/>
        <v>0</v>
      </c>
    </row>
    <row r="25" spans="1:16" ht="12.75">
      <c r="A25" s="557" t="s">
        <v>105</v>
      </c>
      <c r="B25" s="557" t="str">
        <f t="shared" si="1"/>
        <v> </v>
      </c>
      <c r="C25" s="557" t="s">
        <v>6</v>
      </c>
      <c r="D25" s="558">
        <f>IF('CLC Dual Meets'!P12&lt;1,"",'CLC Dual Meets'!P12)</f>
      </c>
      <c r="E25" s="549">
        <f>IF('CLC Dual Meets'!L42&lt;1,"",'CLC Dual Meets'!L42)</f>
      </c>
      <c r="F25" s="549">
        <f>IF('CLC Dual Meets'!S57&lt;1,"",'CLC Dual Meets'!S57)</f>
      </c>
      <c r="G25" s="549">
        <f>IF('CLC Dual Meets'!S72&lt;1,"",'CLC Dual Meets'!S72)</f>
      </c>
      <c r="H25" s="549">
        <f>IF('CLC Dual Meets'!S147&lt;1,"",'CLC Dual Meets'!S147)</f>
      </c>
      <c r="I25" s="549">
        <f>IF('CLC Dual Meets'!L162&lt;1,"",'CLC Dual Meets'!L162)</f>
      </c>
      <c r="J25" s="549">
        <f>IF('CLC Dual Meets'!L192&lt;1,"",'CLC Dual Meets'!L192)</f>
      </c>
      <c r="K25" s="559">
        <f>IF('CLC Dual Meets'!E57&lt;1,"",'CLC Dual Meets'!E57)</f>
      </c>
      <c r="L25" s="566"/>
      <c r="M25" s="567"/>
      <c r="N25" s="568" t="e">
        <f t="shared" si="2"/>
        <v>#DIV/0!</v>
      </c>
      <c r="O25" s="197" t="e">
        <f t="shared" si="3"/>
        <v>#DIV/0!</v>
      </c>
      <c r="P25">
        <f t="shared" si="4"/>
        <v>0</v>
      </c>
    </row>
    <row r="26" spans="1:16" ht="12.75">
      <c r="A26" s="557" t="s">
        <v>105</v>
      </c>
      <c r="B26" s="557" t="str">
        <f t="shared" si="1"/>
        <v> </v>
      </c>
      <c r="C26" s="557" t="s">
        <v>6</v>
      </c>
      <c r="D26" s="558">
        <f>IF('CLC Dual Meets'!P13&lt;1,"",'CLC Dual Meets'!P13)</f>
      </c>
      <c r="E26" s="549">
        <f>IF('CLC Dual Meets'!L43&lt;1,"",'CLC Dual Meets'!L43)</f>
      </c>
      <c r="F26" s="549">
        <f>IF('CLC Dual Meets'!S58&lt;1,"",'CLC Dual Meets'!S58)</f>
      </c>
      <c r="G26" s="549">
        <f>IF('CLC Dual Meets'!S73&lt;1,"",'CLC Dual Meets'!S73)</f>
      </c>
      <c r="H26" s="549">
        <f>IF('CLC Dual Meets'!S148&lt;1,"",'CLC Dual Meets'!S148)</f>
      </c>
      <c r="I26" s="549">
        <f>IF('CLC Dual Meets'!L163&lt;1,"",'CLC Dual Meets'!L163)</f>
      </c>
      <c r="J26" s="549">
        <f>IF('CLC Dual Meets'!L193&lt;1,"",'CLC Dual Meets'!L193)</f>
      </c>
      <c r="K26" s="559">
        <f>IF('CLC Dual Meets'!E58&lt;1,"",'CLC Dual Meets'!E58)</f>
      </c>
      <c r="L26" s="566"/>
      <c r="M26" s="567"/>
      <c r="N26" s="568" t="e">
        <f t="shared" si="2"/>
        <v>#DIV/0!</v>
      </c>
      <c r="O26" s="197" t="e">
        <f t="shared" si="3"/>
        <v>#DIV/0!</v>
      </c>
      <c r="P26">
        <f t="shared" si="4"/>
        <v>0</v>
      </c>
    </row>
    <row r="27" spans="1:16" ht="13.5" thickBot="1">
      <c r="A27" s="561" t="s">
        <v>106</v>
      </c>
      <c r="B27" s="561" t="str">
        <f>B14</f>
        <v> </v>
      </c>
      <c r="C27" s="561" t="s">
        <v>6</v>
      </c>
      <c r="D27" s="569">
        <f>IF('CLC Dual Meets'!P14&lt;1,"",'CLC Dual Meets'!P14)</f>
      </c>
      <c r="E27" s="563">
        <f>IF('CLC Dual Meets'!L44&lt;1,"",'CLC Dual Meets'!L44)</f>
      </c>
      <c r="F27" s="563">
        <f>IF('CLC Dual Meets'!S59&lt;1,"",'CLC Dual Meets'!S59)</f>
      </c>
      <c r="G27" s="563">
        <f>IF('CLC Dual Meets'!S74&lt;1,"",'CLC Dual Meets'!S74)</f>
      </c>
      <c r="H27" s="563">
        <f>IF('CLC Dual Meets'!S149&lt;1,"",'CLC Dual Meets'!S149)</f>
      </c>
      <c r="I27" s="563">
        <f>IF('CLC Dual Meets'!L164&lt;1,"",'CLC Dual Meets'!L164)</f>
      </c>
      <c r="J27" s="563">
        <f>IF('CLC Dual Meets'!L194&lt;1,"",'CLC Dual Meets'!L194)</f>
      </c>
      <c r="K27" s="559">
        <f>IF('CLC Dual Meets'!E59&lt;1,"",'CLC Dual Meets'!E59)</f>
      </c>
      <c r="L27" s="570"/>
      <c r="M27" s="571"/>
      <c r="N27" s="568" t="e">
        <f t="shared" si="2"/>
        <v>#DIV/0!</v>
      </c>
      <c r="O27" s="198" t="e">
        <f t="shared" si="3"/>
        <v>#DIV/0!</v>
      </c>
      <c r="P27">
        <f t="shared" si="4"/>
        <v>0</v>
      </c>
    </row>
    <row r="28" spans="1:15" ht="13.5" thickBot="1">
      <c r="A28" s="572"/>
      <c r="B28" s="925" t="s">
        <v>40</v>
      </c>
      <c r="C28" s="926"/>
      <c r="D28" s="573">
        <f>IF('CLC Dual Meets'!P15&lt;1,"",'CLC Dual Meets'!P15)</f>
        <v>183</v>
      </c>
      <c r="E28" s="574">
        <f>IF('CLC Dual Meets'!L45&lt;1,"",'CLC Dual Meets'!L45)</f>
        <v>195</v>
      </c>
      <c r="F28" s="574">
        <f>IF('CLC Dual Meets'!S60&lt;1,"",'CLC Dual Meets'!S60)</f>
        <v>183</v>
      </c>
      <c r="G28" s="574">
        <f>IF('CLC Dual Meets'!S75&lt;1,"",'CLC Dual Meets'!S75)</f>
        <v>187</v>
      </c>
      <c r="H28" s="574">
        <f>IF('CLC Dual Meets'!S150&lt;1,"",'CLC Dual Meets'!S150)</f>
        <v>172</v>
      </c>
      <c r="I28" s="574">
        <f>IF('CLC Dual Meets'!L165&lt;1,"",'CLC Dual Meets'!L165)</f>
        <v>176</v>
      </c>
      <c r="J28" s="574">
        <f>IF('CLC Dual Meets'!L195&lt;1,"",'CLC Dual Meets'!L195)</f>
        <v>180</v>
      </c>
      <c r="K28" s="559">
        <f>IF('CLC Dual Meets'!E60&lt;1,"",'CLC Dual Meets'!E60)</f>
        <v>170</v>
      </c>
      <c r="L28" s="576"/>
      <c r="M28" s="577"/>
      <c r="N28" s="578">
        <f>AVERAGE(D28:M28)</f>
        <v>180.75</v>
      </c>
      <c r="O28" s="190">
        <f>((N28-4*$N$41)*0.96)*(113/$N$42)+144</f>
        <v>181.76466869300913</v>
      </c>
    </row>
    <row r="29" spans="1:15" ht="13.5" thickBot="1">
      <c r="A29" s="572"/>
      <c r="B29" s="925" t="s">
        <v>41</v>
      </c>
      <c r="C29" s="926"/>
      <c r="D29" s="573">
        <f>IF('CLC Dual Meets'!S15&lt;1,"",'CLC Dual Meets'!S15)</f>
        <v>180</v>
      </c>
      <c r="E29" s="574">
        <f>IF('CLC Dual Meets'!I45&lt;1,"",'CLC Dual Meets'!I45)</f>
        <v>200</v>
      </c>
      <c r="F29" s="574">
        <f>IF('CLC Dual Meets'!P60&lt;1,"",'CLC Dual Meets'!P60)</f>
        <v>167</v>
      </c>
      <c r="G29" s="574">
        <f>IF('CLC Dual Meets'!P75&lt;1,"",'CLC Dual Meets'!P75)</f>
        <v>197</v>
      </c>
      <c r="H29" s="574">
        <f>IF('CLC Dual Meets'!P150&lt;1,"",'CLC Dual Meets'!P150)</f>
        <v>175</v>
      </c>
      <c r="I29" s="574">
        <f>IF('CLC Dual Meets'!I165&lt;1,"",'CLC Dual Meets'!I165)</f>
        <v>191</v>
      </c>
      <c r="J29" s="574">
        <f>IF('CLC Dual Meets'!I195&lt;1,"",'CLC Dual Meets'!I195)</f>
        <v>173</v>
      </c>
      <c r="K29" s="575">
        <f>IF('CLC Dual Meets'!B60&lt;1,"",'CLC Dual Meets'!B60)</f>
        <v>181</v>
      </c>
      <c r="L29" s="579"/>
      <c r="M29" s="580"/>
      <c r="N29" s="581">
        <f>AVERAGE(D29:M29)</f>
        <v>183</v>
      </c>
      <c r="O29" s="191">
        <f>((N29-4*$N$41)*0.96)*(113/$N$42)+144</f>
        <v>183.74302735562313</v>
      </c>
    </row>
    <row r="30" spans="1:15" ht="13.5" hidden="1" thickBot="1">
      <c r="A30" s="180"/>
      <c r="B30" s="923" t="s">
        <v>42</v>
      </c>
      <c r="C30" s="924"/>
      <c r="D30" s="192">
        <f aca="true" t="shared" si="5" ref="D30:K30">IF(D28&lt;D29,1,IF(D28=D29,"",IF(D28&gt;D29,0)))</f>
        <v>0</v>
      </c>
      <c r="E30" s="193">
        <f t="shared" si="5"/>
        <v>1</v>
      </c>
      <c r="F30" s="193">
        <f t="shared" si="5"/>
        <v>0</v>
      </c>
      <c r="G30" s="193">
        <f t="shared" si="5"/>
        <v>1</v>
      </c>
      <c r="H30" s="193">
        <f t="shared" si="5"/>
        <v>1</v>
      </c>
      <c r="I30" s="193">
        <f t="shared" si="5"/>
        <v>1</v>
      </c>
      <c r="J30" s="193">
        <f t="shared" si="5"/>
        <v>0</v>
      </c>
      <c r="K30" s="194">
        <f t="shared" si="5"/>
        <v>1</v>
      </c>
      <c r="L30" s="291"/>
      <c r="M30" s="314"/>
      <c r="N30" s="189"/>
      <c r="O30" s="187"/>
    </row>
    <row r="31" spans="1:15" ht="13.5" thickBot="1">
      <c r="A31" s="180"/>
      <c r="B31" s="925" t="s">
        <v>55</v>
      </c>
      <c r="C31" s="926"/>
      <c r="D31" s="582" t="str">
        <f aca="true" t="shared" si="6" ref="D31:K31">IF(D28="","",IF(D28&lt;D29,"W",IF(D28=D29,"T",IF(D28&gt;D29,"L"))))</f>
        <v>L</v>
      </c>
      <c r="E31" s="583" t="str">
        <f t="shared" si="6"/>
        <v>W</v>
      </c>
      <c r="F31" s="583" t="str">
        <f t="shared" si="6"/>
        <v>L</v>
      </c>
      <c r="G31" s="583" t="str">
        <f t="shared" si="6"/>
        <v>W</v>
      </c>
      <c r="H31" s="583" t="str">
        <f t="shared" si="6"/>
        <v>W</v>
      </c>
      <c r="I31" s="583" t="str">
        <f t="shared" si="6"/>
        <v>W</v>
      </c>
      <c r="J31" s="583" t="str">
        <f t="shared" si="6"/>
        <v>L</v>
      </c>
      <c r="K31" s="584" t="str">
        <f t="shared" si="6"/>
        <v>W</v>
      </c>
      <c r="L31" s="585"/>
      <c r="M31" s="314"/>
      <c r="N31" s="189"/>
      <c r="O31" s="187"/>
    </row>
    <row r="32" spans="1:15" ht="13.5" thickBot="1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312"/>
      <c r="N32" s="181"/>
      <c r="O32" s="188"/>
    </row>
    <row r="33" spans="1:15" ht="12.75">
      <c r="A33" s="180"/>
      <c r="B33" s="927" t="s">
        <v>45</v>
      </c>
      <c r="C33" s="342" t="s">
        <v>43</v>
      </c>
      <c r="D33" s="343" t="s">
        <v>44</v>
      </c>
      <c r="E33" s="344" t="s">
        <v>125</v>
      </c>
      <c r="F33" s="181"/>
      <c r="G33" s="181"/>
      <c r="H33" s="181"/>
      <c r="I33" s="181"/>
      <c r="J33" s="181"/>
      <c r="K33" s="181"/>
      <c r="L33" s="181"/>
      <c r="M33" s="312"/>
      <c r="N33" s="181"/>
      <c r="O33" s="188"/>
    </row>
    <row r="34" spans="1:15" ht="13.5" thickBot="1">
      <c r="A34" s="180"/>
      <c r="B34" s="928"/>
      <c r="C34" s="345">
        <f>SUM(D30:K30)</f>
        <v>5</v>
      </c>
      <c r="D34" s="346">
        <f>SUM(D40:K40)</f>
        <v>3</v>
      </c>
      <c r="E34" s="347">
        <f>COUNTIF(D31:K31,"t")</f>
        <v>0</v>
      </c>
      <c r="F34" s="180"/>
      <c r="G34" s="180"/>
      <c r="H34" s="180"/>
      <c r="I34" s="180"/>
      <c r="J34" s="180"/>
      <c r="K34" s="180"/>
      <c r="L34" s="180"/>
      <c r="M34" s="313"/>
      <c r="N34" s="180"/>
      <c r="O34" s="187"/>
    </row>
    <row r="35" spans="1:15" ht="12.75">
      <c r="A35" s="183"/>
      <c r="B35" s="184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315"/>
      <c r="N35" s="183"/>
      <c r="O35" s="185"/>
    </row>
    <row r="36" spans="1:15" ht="12.75">
      <c r="A36" s="183"/>
      <c r="B36" s="184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315"/>
      <c r="N36" s="183"/>
      <c r="O36" s="185"/>
    </row>
    <row r="37" spans="1:15" ht="12.75">
      <c r="A37" s="183"/>
      <c r="B37" s="184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315"/>
      <c r="N37" s="183"/>
      <c r="O37" s="185"/>
    </row>
    <row r="38" spans="1:15" ht="12.75">
      <c r="A38" s="183"/>
      <c r="B38" s="184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315"/>
      <c r="N38" s="183"/>
      <c r="O38" s="185"/>
    </row>
    <row r="39" spans="1:15" ht="13.5" thickBot="1">
      <c r="A39" s="183"/>
      <c r="B39" s="184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315"/>
      <c r="N39" s="183"/>
      <c r="O39" s="185"/>
    </row>
    <row r="40" spans="1:15" ht="13.5" thickBot="1">
      <c r="A40" s="183"/>
      <c r="B40" s="184"/>
      <c r="C40" s="183" t="s">
        <v>51</v>
      </c>
      <c r="D40" s="186">
        <f>IF(D28&lt;D29,0,IF(D28=D29,"",IF(D28&gt;D29,1)))</f>
        <v>1</v>
      </c>
      <c r="E40" s="186">
        <f aca="true" t="shared" si="7" ref="E40:K40">IF(E28&lt;E29,0,IF(E28=E29,"",IF(E28&gt;E29,1)))</f>
        <v>0</v>
      </c>
      <c r="F40" s="186">
        <f t="shared" si="7"/>
        <v>1</v>
      </c>
      <c r="G40" s="186">
        <f t="shared" si="7"/>
        <v>0</v>
      </c>
      <c r="H40" s="186">
        <f t="shared" si="7"/>
        <v>0</v>
      </c>
      <c r="I40" s="186">
        <f t="shared" si="7"/>
        <v>0</v>
      </c>
      <c r="J40" s="186">
        <f t="shared" si="7"/>
        <v>1</v>
      </c>
      <c r="K40" s="186">
        <f t="shared" si="7"/>
        <v>0</v>
      </c>
      <c r="L40" s="292"/>
      <c r="M40" s="315"/>
      <c r="N40" s="184"/>
      <c r="O40" s="185"/>
    </row>
    <row r="41" spans="1:15" ht="12.75">
      <c r="A41" s="183"/>
      <c r="B41" s="184"/>
      <c r="C41" s="184" t="s">
        <v>52</v>
      </c>
      <c r="D41" s="549">
        <f>IF('CLC Dual Meets'!P2&lt;1,"",'CLC Dual Meets'!P2)</f>
        <v>34.3</v>
      </c>
      <c r="E41" s="549">
        <f>IF('CLC Dual Meets'!I32&lt;1,"",'CLC Dual Meets'!I32)</f>
        <v>35.2</v>
      </c>
      <c r="F41" s="549">
        <f>IF('CLC Dual Meets'!P47&lt;1,"",'CLC Dual Meets'!P47)</f>
        <v>35.2</v>
      </c>
      <c r="G41" s="549">
        <f>IF('CLC Dual Meets'!P62&lt;1,"",'CLC Dual Meets'!P62)</f>
        <v>35.2</v>
      </c>
      <c r="H41" s="549">
        <f>IF('CLC Dual Meets'!P137&lt;1,"",'CLC Dual Meets'!P137)</f>
        <v>33.3</v>
      </c>
      <c r="I41" s="549">
        <f>IF('CLC Dual Meets'!I152&lt;1,"",'CLC Dual Meets'!I152)</f>
        <v>34.3</v>
      </c>
      <c r="J41" s="549">
        <f>IF('CLC Dual Meets'!I182&lt;1,"",'CLC Dual Meets'!I182)</f>
        <v>35.2</v>
      </c>
      <c r="K41" s="549">
        <f>IF('CLC Dual Meets'!B47&lt;1,"",'CLC Dual Meets'!B47)</f>
        <v>32.9</v>
      </c>
      <c r="L41" s="36"/>
      <c r="M41" s="36"/>
      <c r="N41" s="184">
        <f>AVERAGE(D41:M41)</f>
        <v>34.449999999999996</v>
      </c>
      <c r="O41" s="185"/>
    </row>
    <row r="42" spans="1:15" ht="12.75">
      <c r="A42" s="183"/>
      <c r="B42" s="184"/>
      <c r="C42" s="184" t="s">
        <v>53</v>
      </c>
      <c r="D42" s="549">
        <f>IF('CLC Dual Meets'!Q2&lt;1,"",'CLC Dual Meets'!Q2)</f>
        <v>124</v>
      </c>
      <c r="E42" s="549">
        <f>IF('CLC Dual Meets'!J32&lt;1,"",'CLC Dual Meets'!J32)</f>
        <v>127</v>
      </c>
      <c r="F42" s="549">
        <f>IF('CLC Dual Meets'!Q47&lt;1,"",'CLC Dual Meets'!Q47)</f>
        <v>127</v>
      </c>
      <c r="G42" s="549">
        <f>IF('CLC Dual Meets'!Q62&lt;1,"",'CLC Dual Meets'!Q62)</f>
        <v>127</v>
      </c>
      <c r="H42" s="549">
        <f>IF('CLC Dual Meets'!Q137&lt;1,"",'CLC Dual Meets'!Q137)</f>
        <v>122</v>
      </c>
      <c r="I42" s="549">
        <f>IF('CLC Dual Meets'!J152&lt;1,"",'CLC Dual Meets'!J152)</f>
        <v>117</v>
      </c>
      <c r="J42" s="549">
        <f>IF('CLC Dual Meets'!J182&lt;1,"",'CLC Dual Meets'!J182)</f>
        <v>127</v>
      </c>
      <c r="K42" s="549">
        <f>IF('CLC Dual Meets'!C47&lt;1,"",'CLC Dual Meets'!C47)</f>
        <v>116</v>
      </c>
      <c r="L42" s="36"/>
      <c r="M42" s="36"/>
      <c r="N42" s="184">
        <f>AVERAGE(D42:M42)</f>
        <v>123.375</v>
      </c>
      <c r="O42" s="185"/>
    </row>
    <row r="43" spans="1:15" ht="12.75">
      <c r="A43" s="183"/>
      <c r="B43" s="184"/>
      <c r="C43" s="183" t="s">
        <v>6</v>
      </c>
      <c r="D43" s="183"/>
      <c r="E43" s="183"/>
      <c r="F43" s="183"/>
      <c r="G43" s="183"/>
      <c r="H43" s="183"/>
      <c r="I43" s="183"/>
      <c r="J43" s="183"/>
      <c r="K43" s="183"/>
      <c r="L43" s="183"/>
      <c r="M43" s="315"/>
      <c r="N43" s="183"/>
      <c r="O43" s="185"/>
    </row>
    <row r="44" ht="12.75">
      <c r="O44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23" right="0.2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="110" zoomScaleNormal="110" zoomScalePageLayoutView="0" workbookViewId="0" topLeftCell="A1">
      <selection activeCell="B25" sqref="B25"/>
    </sheetView>
  </sheetViews>
  <sheetFormatPr defaultColWidth="9.140625" defaultRowHeight="12.75"/>
  <cols>
    <col min="2" max="2" width="32.8515625" style="0" customWidth="1"/>
    <col min="3" max="3" width="9.140625" style="200" customWidth="1"/>
    <col min="4" max="4" width="12.7109375" style="0" customWidth="1"/>
    <col min="5" max="5" width="11.7109375" style="0" customWidth="1"/>
    <col min="7" max="7" width="31.8515625" style="0" customWidth="1"/>
    <col min="8" max="8" width="9.140625" style="200" customWidth="1"/>
    <col min="9" max="9" width="12.7109375" style="34" customWidth="1"/>
    <col min="10" max="10" width="15.421875" style="0" customWidth="1"/>
    <col min="11" max="11" width="14.8515625" style="0" customWidth="1"/>
    <col min="12" max="12" width="18.00390625" style="0" customWidth="1"/>
  </cols>
  <sheetData>
    <row r="1" spans="1:11" ht="15.75">
      <c r="A1" s="798" t="s">
        <v>108</v>
      </c>
      <c r="B1" s="799"/>
      <c r="C1" s="799"/>
      <c r="D1" s="800"/>
      <c r="E1" s="203"/>
      <c r="F1" s="801" t="s">
        <v>109</v>
      </c>
      <c r="G1" s="802"/>
      <c r="H1" s="802"/>
      <c r="I1" s="802"/>
      <c r="J1" s="803"/>
      <c r="K1" s="803"/>
    </row>
    <row r="2" spans="1:11" ht="39" thickBot="1">
      <c r="A2" s="657" t="s">
        <v>110</v>
      </c>
      <c r="B2" s="657" t="s">
        <v>1</v>
      </c>
      <c r="C2" s="657" t="s">
        <v>107</v>
      </c>
      <c r="D2" s="657" t="s">
        <v>108</v>
      </c>
      <c r="E2" s="203"/>
      <c r="F2" s="935" t="s">
        <v>110</v>
      </c>
      <c r="G2" s="935" t="s">
        <v>1</v>
      </c>
      <c r="H2" s="935" t="s">
        <v>107</v>
      </c>
      <c r="I2" s="936" t="s">
        <v>295</v>
      </c>
      <c r="J2" s="936" t="s">
        <v>294</v>
      </c>
      <c r="K2" s="936" t="s">
        <v>296</v>
      </c>
    </row>
    <row r="3" spans="1:12" s="202" customFormat="1" ht="18" customHeight="1" thickBot="1">
      <c r="A3" s="660">
        <v>1</v>
      </c>
      <c r="B3" s="360" t="str">
        <f>Oostburg!B19</f>
        <v>RAY KOLOCEK</v>
      </c>
      <c r="C3" s="361" t="s">
        <v>26</v>
      </c>
      <c r="D3" s="934">
        <f>Oostburg!O19</f>
        <v>41.033593291404614</v>
      </c>
      <c r="E3" s="937" t="s">
        <v>305</v>
      </c>
      <c r="F3" s="938">
        <v>1</v>
      </c>
      <c r="G3" s="938" t="str">
        <f>CGrove!B5</f>
        <v>ISIAH BAUER</v>
      </c>
      <c r="H3" s="939" t="str">
        <f>CGrove!$B$1</f>
        <v>CG</v>
      </c>
      <c r="I3" s="940">
        <f>CGrove!N5</f>
        <v>32.5</v>
      </c>
      <c r="J3" s="940">
        <f>VLOOKUP(G3,'CLC TOURNAMENT INDIVIDUAL'!$C$6:'CLC TOURNAMENT INDIVIDUAL'!$Z$50,24,FALSE)</f>
        <v>24</v>
      </c>
      <c r="K3" s="950">
        <f>I3+J3</f>
        <v>56.5</v>
      </c>
      <c r="L3" s="804" t="s">
        <v>298</v>
      </c>
    </row>
    <row r="4" spans="1:12" s="202" customFormat="1" ht="15" customHeight="1">
      <c r="A4" s="360">
        <f>A3+1</f>
        <v>2</v>
      </c>
      <c r="B4" s="360" t="str">
        <f>SLutheran!B18</f>
        <v>NATE HASENSTEIN</v>
      </c>
      <c r="C4" s="361" t="s">
        <v>30</v>
      </c>
      <c r="D4" s="659">
        <f>SLutheran!O18</f>
        <v>41.27073826409997</v>
      </c>
      <c r="E4" s="204"/>
      <c r="F4" s="941">
        <f aca="true" t="shared" si="0" ref="F4:F35">F3+1</f>
        <v>2</v>
      </c>
      <c r="G4" s="941" t="str">
        <f>CGrove!B6</f>
        <v>JUSTIN OBBINK</v>
      </c>
      <c r="H4" s="942" t="str">
        <f>CGrove!$B$1</f>
        <v>CG</v>
      </c>
      <c r="I4" s="943">
        <f>CGrove!N6</f>
        <v>31.5</v>
      </c>
      <c r="J4" s="943">
        <f>VLOOKUP(G4,'CLC TOURNAMENT INDIVIDUAL'!$C$6:'CLC TOURNAMENT INDIVIDUAL'!$Z$50,24,FALSE)</f>
        <v>20</v>
      </c>
      <c r="K4" s="951">
        <f>I4+J4</f>
        <v>51.5</v>
      </c>
      <c r="L4" s="804"/>
    </row>
    <row r="5" spans="1:12" s="202" customFormat="1" ht="15" customHeight="1">
      <c r="A5" s="360">
        <f aca="true" t="shared" si="1" ref="A5:A53">A4+1</f>
        <v>3</v>
      </c>
      <c r="B5" s="360" t="str">
        <f>Oostburg!B18</f>
        <v>JOSH SMIES</v>
      </c>
      <c r="C5" s="361" t="s">
        <v>26</v>
      </c>
      <c r="D5" s="659">
        <f>Oostburg!O18</f>
        <v>41.64005031446541</v>
      </c>
      <c r="E5" s="204"/>
      <c r="F5" s="931">
        <f t="shared" si="0"/>
        <v>3</v>
      </c>
      <c r="G5" s="931" t="str">
        <f>ELAKE!B5</f>
        <v>ANTONIO BETT</v>
      </c>
      <c r="H5" s="932" t="s">
        <v>24</v>
      </c>
      <c r="I5" s="933">
        <f>ELAKE!N5</f>
        <v>28.5</v>
      </c>
      <c r="J5" s="933">
        <f>VLOOKUP(G5,'CLC TOURNAMENT INDIVIDUAL'!$C$6:'CLC TOURNAMENT INDIVIDUAL'!$Z$50,24,FALSE)</f>
        <v>22.5</v>
      </c>
      <c r="K5" s="951">
        <f>I5+J5</f>
        <v>51</v>
      </c>
      <c r="L5" s="804"/>
    </row>
    <row r="6" spans="1:12" s="202" customFormat="1" ht="15" customHeight="1">
      <c r="A6" s="360">
        <f t="shared" si="1"/>
        <v>4</v>
      </c>
      <c r="B6" s="360" t="str">
        <f>CGrove!B18</f>
        <v>ISIAH BAUER</v>
      </c>
      <c r="C6" s="361" t="s">
        <v>23</v>
      </c>
      <c r="D6" s="659">
        <f>CGrove!O18</f>
        <v>41.76110659536542</v>
      </c>
      <c r="E6" s="204"/>
      <c r="F6" s="931">
        <f t="shared" si="0"/>
        <v>4</v>
      </c>
      <c r="G6" s="931" t="str">
        <f>Ozaukee!B5</f>
        <v>AUSTIN BARES</v>
      </c>
      <c r="H6" s="932" t="s">
        <v>27</v>
      </c>
      <c r="I6" s="933">
        <f>Ozaukee!N5</f>
        <v>27</v>
      </c>
      <c r="J6" s="933">
        <f>VLOOKUP(G6,'CLC TOURNAMENT INDIVIDUAL'!$C$6:'CLC TOURNAMENT INDIVIDUAL'!$Z$50,24,FALSE)</f>
        <v>22.5</v>
      </c>
      <c r="K6" s="951">
        <f>I6+J6</f>
        <v>49.5</v>
      </c>
      <c r="L6" s="804"/>
    </row>
    <row r="7" spans="1:12" s="202" customFormat="1" ht="15" customHeight="1">
      <c r="A7" s="360">
        <f t="shared" si="1"/>
        <v>5</v>
      </c>
      <c r="B7" s="360" t="str">
        <f>ELAKE!B18</f>
        <v>ANTONIO BETT</v>
      </c>
      <c r="C7" s="361" t="s">
        <v>24</v>
      </c>
      <c r="D7" s="659">
        <f>ELAKE!O18</f>
        <v>42.27020581196581</v>
      </c>
      <c r="E7" s="204"/>
      <c r="F7" s="931">
        <f t="shared" si="0"/>
        <v>5</v>
      </c>
      <c r="G7" s="931" t="str">
        <f>Oostburg!B6</f>
        <v>RAY KOLOCEK</v>
      </c>
      <c r="H7" s="932" t="s">
        <v>26</v>
      </c>
      <c r="I7" s="933">
        <f>Oostburg!N6</f>
        <v>32</v>
      </c>
      <c r="J7" s="933">
        <f>VLOOKUP(G7,'CLC TOURNAMENT INDIVIDUAL'!$C$6:'CLC TOURNAMENT INDIVIDUAL'!$Z$50,24,FALSE)</f>
        <v>16.5</v>
      </c>
      <c r="K7" s="951">
        <f>I7+J7</f>
        <v>48.5</v>
      </c>
      <c r="L7" s="804"/>
    </row>
    <row r="8" spans="1:12" s="202" customFormat="1" ht="15" customHeight="1">
      <c r="A8" s="360">
        <f t="shared" si="1"/>
        <v>6</v>
      </c>
      <c r="B8" s="360" t="str">
        <f>CGrove!B19</f>
        <v>JUSTIN OBBINK</v>
      </c>
      <c r="C8" s="361" t="s">
        <v>23</v>
      </c>
      <c r="D8" s="659">
        <f>CGrove!O19</f>
        <v>42.379887344028525</v>
      </c>
      <c r="E8" s="204"/>
      <c r="F8" s="944">
        <f t="shared" si="0"/>
        <v>6</v>
      </c>
      <c r="G8" s="944" t="str">
        <f>SLutheran!B5</f>
        <v>NATE HASENSTEIN</v>
      </c>
      <c r="H8" s="945" t="s">
        <v>30</v>
      </c>
      <c r="I8" s="946">
        <f>SLutheran!N5</f>
        <v>27.75</v>
      </c>
      <c r="J8" s="946">
        <f>VLOOKUP(G8,'CLC TOURNAMENT INDIVIDUAL'!$C$6:'CLC TOURNAMENT INDIVIDUAL'!$Z$50,24,FALSE)</f>
        <v>20</v>
      </c>
      <c r="K8" s="952">
        <f>I8+J8</f>
        <v>47.75</v>
      </c>
      <c r="L8" s="805" t="s">
        <v>299</v>
      </c>
    </row>
    <row r="9" spans="1:12" s="202" customFormat="1" ht="15" customHeight="1">
      <c r="A9" s="360">
        <f t="shared" si="1"/>
        <v>7</v>
      </c>
      <c r="B9" s="360" t="str">
        <f>Kohler!B18</f>
        <v>DEREK EGBERT</v>
      </c>
      <c r="C9" s="361" t="s">
        <v>5</v>
      </c>
      <c r="D9" s="659">
        <f>Kohler!O18</f>
        <v>42.3889633911368</v>
      </c>
      <c r="E9" s="204"/>
      <c r="F9" s="944">
        <f t="shared" si="0"/>
        <v>7</v>
      </c>
      <c r="G9" s="944" t="str">
        <f>Oostburg!B5</f>
        <v>JOSH SMIES</v>
      </c>
      <c r="H9" s="945" t="s">
        <v>26</v>
      </c>
      <c r="I9" s="946">
        <f>Oostburg!N5</f>
        <v>27</v>
      </c>
      <c r="J9" s="946">
        <f>VLOOKUP(G9,'CLC TOURNAMENT INDIVIDUAL'!$C$6:'CLC TOURNAMENT INDIVIDUAL'!$Z$50,24,FALSE)</f>
        <v>20</v>
      </c>
      <c r="K9" s="952">
        <f>I9+J9</f>
        <v>47</v>
      </c>
      <c r="L9" s="805"/>
    </row>
    <row r="10" spans="1:12" s="202" customFormat="1" ht="15" customHeight="1">
      <c r="A10" s="360">
        <f t="shared" si="1"/>
        <v>8</v>
      </c>
      <c r="B10" s="360" t="str">
        <f>Ozaukee!B18</f>
        <v>AUSTIN BARES</v>
      </c>
      <c r="C10" s="361" t="s">
        <v>27</v>
      </c>
      <c r="D10" s="659">
        <f>Ozaukee!O18</f>
        <v>42.4649696969697</v>
      </c>
      <c r="E10" s="204"/>
      <c r="F10" s="944">
        <f t="shared" si="0"/>
        <v>8</v>
      </c>
      <c r="G10" s="944" t="str">
        <f>HGrove!B7</f>
        <v>MATT BAGNALL</v>
      </c>
      <c r="H10" s="945" t="s">
        <v>25</v>
      </c>
      <c r="I10" s="946">
        <f>HGrove!N7</f>
        <v>28.5</v>
      </c>
      <c r="J10" s="946">
        <f>VLOOKUP(G10,'CLC TOURNAMENT INDIVIDUAL'!$C$6:'CLC TOURNAMENT INDIVIDUAL'!$Z$50,24,FALSE)</f>
        <v>13.5</v>
      </c>
      <c r="K10" s="952">
        <f>I10+J10</f>
        <v>42</v>
      </c>
      <c r="L10" s="805"/>
    </row>
    <row r="11" spans="1:12" s="202" customFormat="1" ht="15" customHeight="1">
      <c r="A11" s="360">
        <f t="shared" si="1"/>
        <v>9</v>
      </c>
      <c r="B11" s="360" t="str">
        <f>Oostburg!B20</f>
        <v>JOE SMIES</v>
      </c>
      <c r="C11" s="361" t="s">
        <v>26</v>
      </c>
      <c r="D11" s="659">
        <f>Oostburg!O20</f>
        <v>42.85296436058701</v>
      </c>
      <c r="E11" s="204"/>
      <c r="F11" s="944">
        <f t="shared" si="0"/>
        <v>9</v>
      </c>
      <c r="G11" s="944" t="str">
        <f>Oostburg!B7</f>
        <v>JOE SMIES</v>
      </c>
      <c r="H11" s="945" t="s">
        <v>26</v>
      </c>
      <c r="I11" s="946">
        <f>Oostburg!N7</f>
        <v>15.25</v>
      </c>
      <c r="J11" s="946">
        <f>VLOOKUP(G11,'CLC TOURNAMENT INDIVIDUAL'!$C$6:'CLC TOURNAMENT INDIVIDUAL'!$Z$50,24,FALSE)</f>
        <v>25</v>
      </c>
      <c r="K11" s="952">
        <f>I11+J11</f>
        <v>40.25</v>
      </c>
      <c r="L11" s="805"/>
    </row>
    <row r="12" spans="1:12" s="202" customFormat="1" ht="15" customHeight="1">
      <c r="A12" s="360">
        <f t="shared" si="1"/>
        <v>10</v>
      </c>
      <c r="B12" s="360" t="str">
        <f>HGrove!B20</f>
        <v>MATT BAGNALL</v>
      </c>
      <c r="C12" s="361" t="s">
        <v>25</v>
      </c>
      <c r="D12" s="659">
        <f>HGrove!O20</f>
        <v>43.70143250688705</v>
      </c>
      <c r="E12" s="204"/>
      <c r="F12" s="944">
        <f t="shared" si="0"/>
        <v>10</v>
      </c>
      <c r="G12" s="944" t="str">
        <f>Kohler!B5</f>
        <v>DEREK EGBERT</v>
      </c>
      <c r="H12" s="945" t="s">
        <v>5</v>
      </c>
      <c r="I12" s="946">
        <f>Kohler!N5</f>
        <v>22</v>
      </c>
      <c r="J12" s="946">
        <f>VLOOKUP(G12,'CLC TOURNAMENT INDIVIDUAL'!$C$6:'CLC TOURNAMENT INDIVIDUAL'!$Z$50,24,FALSE)</f>
        <v>16.5</v>
      </c>
      <c r="K12" s="952">
        <f>I12+J12</f>
        <v>38.5</v>
      </c>
      <c r="L12" s="805"/>
    </row>
    <row r="13" spans="1:12" s="202" customFormat="1" ht="15" customHeight="1">
      <c r="A13" s="360">
        <f t="shared" si="1"/>
        <v>11</v>
      </c>
      <c r="B13" s="360" t="str">
        <f>SChristian!B25</f>
        <v>BRAYDEN VAN ESS</v>
      </c>
      <c r="C13" s="361" t="s">
        <v>29</v>
      </c>
      <c r="D13" s="659">
        <f>SChristian!O25</f>
        <v>43.70412955465587</v>
      </c>
      <c r="E13" s="204"/>
      <c r="F13" s="947">
        <f t="shared" si="0"/>
        <v>11</v>
      </c>
      <c r="G13" s="947" t="str">
        <f>SChristian!B7</f>
        <v>JAMES RASMUSSEN</v>
      </c>
      <c r="H13" s="948" t="s">
        <v>29</v>
      </c>
      <c r="I13" s="949">
        <f>SChristian!N7</f>
        <v>25.5</v>
      </c>
      <c r="J13" s="949">
        <f>VLOOKUP(G13,'CLC TOURNAMENT INDIVIDUAL'!$C$6:'CLC TOURNAMENT INDIVIDUAL'!$Z$50,24,FALSE)</f>
        <v>10</v>
      </c>
      <c r="K13" s="953">
        <f>I13+J13</f>
        <v>35.5</v>
      </c>
      <c r="L13" s="806" t="s">
        <v>300</v>
      </c>
    </row>
    <row r="14" spans="1:12" s="202" customFormat="1" ht="15" customHeight="1">
      <c r="A14" s="360">
        <f t="shared" si="1"/>
        <v>12</v>
      </c>
      <c r="B14" s="360" t="str">
        <f>SChristian!B20</f>
        <v>JAMES RASMUSSEN</v>
      </c>
      <c r="C14" s="361" t="s">
        <v>29</v>
      </c>
      <c r="D14" s="659">
        <f>SChristian!O20</f>
        <v>43.85052631578947</v>
      </c>
      <c r="E14" s="204"/>
      <c r="F14" s="947">
        <f t="shared" si="0"/>
        <v>12</v>
      </c>
      <c r="G14" s="947" t="str">
        <f>RLake!B5</f>
        <v>JACOB COEUR</v>
      </c>
      <c r="H14" s="948" t="s">
        <v>28</v>
      </c>
      <c r="I14" s="949">
        <f>RLake!N5</f>
        <v>20.5</v>
      </c>
      <c r="J14" s="949">
        <f>VLOOKUP(G14,'CLC TOURNAMENT INDIVIDUAL'!$C$6:'CLC TOURNAMENT INDIVIDUAL'!$Z$50,24,FALSE)</f>
        <v>13.5</v>
      </c>
      <c r="K14" s="953">
        <f>I14+J14</f>
        <v>34</v>
      </c>
      <c r="L14" s="806"/>
    </row>
    <row r="15" spans="1:12" s="202" customFormat="1" ht="15" customHeight="1">
      <c r="A15" s="360">
        <f t="shared" si="1"/>
        <v>13</v>
      </c>
      <c r="B15" s="360" t="str">
        <f>RLake!B18</f>
        <v>JACOB COEUR</v>
      </c>
      <c r="C15" s="361" t="s">
        <v>28</v>
      </c>
      <c r="D15" s="659">
        <f>RLake!O18</f>
        <v>44.08267764060357</v>
      </c>
      <c r="E15" s="204"/>
      <c r="F15" s="947">
        <f t="shared" si="0"/>
        <v>13</v>
      </c>
      <c r="G15" s="947" t="str">
        <f>SChristian!B5</f>
        <v>ZACH WINKEL</v>
      </c>
      <c r="H15" s="948" t="s">
        <v>29</v>
      </c>
      <c r="I15" s="949">
        <f>SChristian!N5</f>
        <v>20.33</v>
      </c>
      <c r="J15" s="949">
        <f>VLOOKUP(G15,'CLC TOURNAMENT INDIVIDUAL'!$C$6:'CLC TOURNAMENT INDIVIDUAL'!$Z$50,24,FALSE)</f>
        <v>10</v>
      </c>
      <c r="K15" s="953">
        <f>I15+J15</f>
        <v>30.33</v>
      </c>
      <c r="L15" s="806"/>
    </row>
    <row r="16" spans="1:12" s="202" customFormat="1" ht="15" customHeight="1">
      <c r="A16" s="360">
        <f t="shared" si="1"/>
        <v>14</v>
      </c>
      <c r="B16" s="360" t="str">
        <f>SChristian!B18</f>
        <v>ZACH WINKEL</v>
      </c>
      <c r="C16" s="361" t="s">
        <v>29</v>
      </c>
      <c r="D16" s="659">
        <f>SChristian!O18</f>
        <v>44.53371120107962</v>
      </c>
      <c r="E16" s="204"/>
      <c r="F16" s="947">
        <f t="shared" si="0"/>
        <v>14</v>
      </c>
      <c r="G16" s="947" t="str">
        <f>SChristian!B12</f>
        <v>BRAYDEN VAN ESS</v>
      </c>
      <c r="H16" s="948" t="s">
        <v>29</v>
      </c>
      <c r="I16" s="949">
        <f>SChristian!N12</f>
        <v>12.5</v>
      </c>
      <c r="J16" s="949">
        <f>VLOOKUP(G16,'CLC TOURNAMENT INDIVIDUAL'!$C$6:'CLC TOURNAMENT INDIVIDUAL'!$Z$50,24,FALSE)</f>
        <v>15</v>
      </c>
      <c r="K16" s="953">
        <f>I16+J16</f>
        <v>27.5</v>
      </c>
      <c r="L16" s="806"/>
    </row>
    <row r="17" spans="1:12" s="202" customFormat="1" ht="15" customHeight="1">
      <c r="A17" s="360">
        <f t="shared" si="1"/>
        <v>15</v>
      </c>
      <c r="B17" s="360" t="str">
        <f>RLake!B19</f>
        <v>REID RUMACK</v>
      </c>
      <c r="C17" s="361" t="s">
        <v>28</v>
      </c>
      <c r="D17" s="659">
        <f>RLake!O19</f>
        <v>44.57869958847738</v>
      </c>
      <c r="E17" s="204"/>
      <c r="F17" s="947">
        <f t="shared" si="0"/>
        <v>15</v>
      </c>
      <c r="G17" s="947" t="str">
        <f>Oostburg!B8</f>
        <v>JEROD TENPAS</v>
      </c>
      <c r="H17" s="948" t="s">
        <v>26</v>
      </c>
      <c r="I17" s="949">
        <f>Oostburg!N8</f>
        <v>7.5</v>
      </c>
      <c r="J17" s="949">
        <f>VLOOKUP(G17,'CLC TOURNAMENT INDIVIDUAL'!$C$6:'CLC TOURNAMENT INDIVIDUAL'!$Z$50,24,FALSE)</f>
        <v>18</v>
      </c>
      <c r="K17" s="953">
        <f>I17+J17</f>
        <v>25.5</v>
      </c>
      <c r="L17" s="806"/>
    </row>
    <row r="18" spans="1:11" s="202" customFormat="1" ht="15" customHeight="1">
      <c r="A18" s="360">
        <f t="shared" si="1"/>
        <v>16</v>
      </c>
      <c r="B18" s="360" t="str">
        <f>SLutheran!B20</f>
        <v>JOSH SPLITTGERBER</v>
      </c>
      <c r="C18" s="361" t="s">
        <v>30</v>
      </c>
      <c r="D18" s="659">
        <f>SLutheran!O20</f>
        <v>44.983213779128675</v>
      </c>
      <c r="E18" s="204"/>
      <c r="F18" s="360">
        <f t="shared" si="0"/>
        <v>16</v>
      </c>
      <c r="G18" s="360" t="str">
        <f>RLake!B6</f>
        <v>REID RUMACK</v>
      </c>
      <c r="H18" s="361" t="s">
        <v>28</v>
      </c>
      <c r="I18" s="659">
        <f>RLake!N6</f>
        <v>22</v>
      </c>
      <c r="J18" s="659">
        <f>VLOOKUP(G18,'CLC TOURNAMENT INDIVIDUAL'!$C$6:'CLC TOURNAMENT INDIVIDUAL'!$Z$50,24,FALSE)</f>
        <v>0</v>
      </c>
      <c r="K18" s="777">
        <f>I18+J18</f>
        <v>22</v>
      </c>
    </row>
    <row r="19" spans="1:11" s="202" customFormat="1" ht="15" customHeight="1">
      <c r="A19" s="360">
        <f t="shared" si="1"/>
        <v>17</v>
      </c>
      <c r="B19" s="360" t="str">
        <f>Kohler!B20</f>
        <v>AMANDA EGBERT</v>
      </c>
      <c r="C19" s="361" t="s">
        <v>5</v>
      </c>
      <c r="D19" s="659">
        <f>Kohler!O20</f>
        <v>45.08296467565831</v>
      </c>
      <c r="E19" s="204"/>
      <c r="F19" s="360">
        <f t="shared" si="0"/>
        <v>17</v>
      </c>
      <c r="G19" s="360" t="str">
        <f>SLutheran!B7</f>
        <v>JOSH SPLITTGERBER</v>
      </c>
      <c r="H19" s="361" t="s">
        <v>30</v>
      </c>
      <c r="I19" s="659">
        <f>SLutheran!N7</f>
        <v>11.25</v>
      </c>
      <c r="J19" s="659">
        <f>VLOOKUP(G19,'CLC TOURNAMENT INDIVIDUAL'!$C$6:'CLC TOURNAMENT INDIVIDUAL'!$Z$50,24,FALSE)</f>
        <v>7.5</v>
      </c>
      <c r="K19" s="777">
        <f>I19+J19</f>
        <v>18.75</v>
      </c>
    </row>
    <row r="20" spans="1:11" s="202" customFormat="1" ht="15" customHeight="1">
      <c r="A20" s="360">
        <f t="shared" si="1"/>
        <v>18</v>
      </c>
      <c r="B20" s="360" t="str">
        <f>Kohler!B19</f>
        <v>ANDREW BRYCE</v>
      </c>
      <c r="C20" s="361" t="s">
        <v>5</v>
      </c>
      <c r="D20" s="659">
        <f>Kohler!O19</f>
        <v>45.08296467565831</v>
      </c>
      <c r="E20" s="204"/>
      <c r="F20" s="360">
        <f t="shared" si="0"/>
        <v>18</v>
      </c>
      <c r="G20" s="360" t="str">
        <f>HGrove!B5</f>
        <v>TYLER MYSZEWSKI</v>
      </c>
      <c r="H20" s="361" t="s">
        <v>25</v>
      </c>
      <c r="I20" s="659">
        <f>HGrove!N5</f>
        <v>4</v>
      </c>
      <c r="J20" s="659">
        <f>VLOOKUP(G20,'CLC TOURNAMENT INDIVIDUAL'!$C$6:'CLC TOURNAMENT INDIVIDUAL'!$Z$50,24,FALSE)</f>
        <v>12</v>
      </c>
      <c r="K20" s="777">
        <f>I20+J20</f>
        <v>16</v>
      </c>
    </row>
    <row r="21" spans="1:11" s="202" customFormat="1" ht="15" customHeight="1">
      <c r="A21" s="360">
        <f t="shared" si="1"/>
        <v>19</v>
      </c>
      <c r="B21" s="360" t="str">
        <f>Oostburg!B21</f>
        <v>JEROD TENPAS</v>
      </c>
      <c r="C21" s="361" t="s">
        <v>26</v>
      </c>
      <c r="D21" s="659">
        <f>Oostburg!O21</f>
        <v>45.88524947589099</v>
      </c>
      <c r="E21" s="204"/>
      <c r="F21" s="360">
        <f t="shared" si="0"/>
        <v>19</v>
      </c>
      <c r="G21" s="360" t="str">
        <f>Kohler!B6</f>
        <v>ANDREW BRYCE</v>
      </c>
      <c r="H21" s="361" t="s">
        <v>5</v>
      </c>
      <c r="I21" s="659">
        <f>Kohler!N6</f>
        <v>8</v>
      </c>
      <c r="J21" s="659">
        <f>VLOOKUP(G21,'CLC TOURNAMENT INDIVIDUAL'!$C$6:'CLC TOURNAMENT INDIVIDUAL'!$Z$50,24,FALSE)</f>
        <v>6</v>
      </c>
      <c r="K21" s="777">
        <f>I21+J21</f>
        <v>14</v>
      </c>
    </row>
    <row r="22" spans="1:11" s="202" customFormat="1" ht="15" customHeight="1">
      <c r="A22" s="360">
        <f t="shared" si="1"/>
        <v>20</v>
      </c>
      <c r="B22" s="360" t="str">
        <f>Kohler!B21</f>
        <v>JIM CONKLIN</v>
      </c>
      <c r="C22" s="361" t="s">
        <v>5</v>
      </c>
      <c r="D22" s="659">
        <f>Kohler!O21</f>
        <v>46.197723827874114</v>
      </c>
      <c r="E22" s="204"/>
      <c r="F22" s="360">
        <f t="shared" si="0"/>
        <v>20</v>
      </c>
      <c r="G22" s="360" t="str">
        <f>Kohler!B8</f>
        <v>JIM CONKLIN</v>
      </c>
      <c r="H22" s="361" t="s">
        <v>5</v>
      </c>
      <c r="I22" s="659">
        <f>Kohler!N8</f>
        <v>6</v>
      </c>
      <c r="J22" s="659">
        <f>VLOOKUP(G22,'CLC TOURNAMENT INDIVIDUAL'!$C$6:'CLC TOURNAMENT INDIVIDUAL'!$Z$50,24,FALSE)</f>
        <v>7.5</v>
      </c>
      <c r="K22" s="777">
        <f>I22+J22</f>
        <v>13.5</v>
      </c>
    </row>
    <row r="23" spans="1:11" s="202" customFormat="1" ht="15" customHeight="1">
      <c r="A23" s="360">
        <f t="shared" si="1"/>
        <v>21</v>
      </c>
      <c r="B23" s="360" t="str">
        <f>SLutheran!B19</f>
        <v>NICK FALCONER</v>
      </c>
      <c r="C23" s="361" t="s">
        <v>30</v>
      </c>
      <c r="D23" s="659">
        <f>SLutheran!O19</f>
        <v>46.448664640324225</v>
      </c>
      <c r="E23" s="204"/>
      <c r="F23" s="360">
        <f t="shared" si="0"/>
        <v>21</v>
      </c>
      <c r="G23" s="360" t="str">
        <f>HGrove!B6</f>
        <v>JONNY PROBST</v>
      </c>
      <c r="H23" s="361" t="s">
        <v>25</v>
      </c>
      <c r="I23" s="659">
        <f>HGrove!N6</f>
        <v>13</v>
      </c>
      <c r="J23" s="659">
        <f>VLOOKUP(G23,'CLC TOURNAMENT INDIVIDUAL'!$C$6:'CLC TOURNAMENT INDIVIDUAL'!$Z$50,24,FALSE)</f>
        <v>0</v>
      </c>
      <c r="K23" s="777">
        <f>I23+J23</f>
        <v>13</v>
      </c>
    </row>
    <row r="24" spans="1:11" s="202" customFormat="1" ht="15" customHeight="1">
      <c r="A24" s="360">
        <f t="shared" si="1"/>
        <v>22</v>
      </c>
      <c r="B24" s="360" t="str">
        <f>Oostburg!B22</f>
        <v>ALEX HUIBREGTSE</v>
      </c>
      <c r="C24" s="361" t="s">
        <v>26</v>
      </c>
      <c r="D24" s="659">
        <f>Oostburg!O22</f>
        <v>46.491706498951785</v>
      </c>
      <c r="E24" s="204"/>
      <c r="F24" s="360">
        <f t="shared" si="0"/>
        <v>22</v>
      </c>
      <c r="G24" s="360" t="str">
        <f>ELAKE!B6</f>
        <v>JAKE SHOVAN</v>
      </c>
      <c r="H24" s="361" t="s">
        <v>24</v>
      </c>
      <c r="I24" s="659">
        <f>ELAKE!N6</f>
        <v>11</v>
      </c>
      <c r="J24" s="659">
        <f>VLOOKUP(G24,'CLC TOURNAMENT INDIVIDUAL'!$C$6:'CLC TOURNAMENT INDIVIDUAL'!$Z$50,24,FALSE)</f>
        <v>1.5</v>
      </c>
      <c r="K24" s="777">
        <f>I24+J24</f>
        <v>12.5</v>
      </c>
    </row>
    <row r="25" spans="1:11" s="202" customFormat="1" ht="15" customHeight="1">
      <c r="A25" s="360">
        <f t="shared" si="1"/>
        <v>23</v>
      </c>
      <c r="B25" s="360" t="str">
        <f>ELAKE!B19</f>
        <v>JAKE SHOVAN</v>
      </c>
      <c r="C25" s="361" t="s">
        <v>24</v>
      </c>
      <c r="D25" s="659">
        <f>ELAKE!O19</f>
        <v>46.621768205128205</v>
      </c>
      <c r="E25" s="204"/>
      <c r="F25" s="360">
        <f t="shared" si="0"/>
        <v>23</v>
      </c>
      <c r="G25" s="360" t="str">
        <f>Kohler!B7</f>
        <v>AMANDA EGBERT</v>
      </c>
      <c r="H25" s="361" t="s">
        <v>5</v>
      </c>
      <c r="I25" s="659">
        <f>Kohler!N7</f>
        <v>8.5</v>
      </c>
      <c r="J25" s="659">
        <f>VLOOKUP(G25,'CLC TOURNAMENT INDIVIDUAL'!$C$6:'CLC TOURNAMENT INDIVIDUAL'!$Z$50,24,FALSE)</f>
        <v>3.5</v>
      </c>
      <c r="K25" s="777">
        <f>I25+J25</f>
        <v>12</v>
      </c>
    </row>
    <row r="26" spans="1:11" s="202" customFormat="1" ht="15" customHeight="1">
      <c r="A26" s="360">
        <f t="shared" si="1"/>
        <v>24</v>
      </c>
      <c r="B26" s="360" t="str">
        <f>SChristian!B19</f>
        <v>THAD COULIS</v>
      </c>
      <c r="C26" s="361" t="s">
        <v>29</v>
      </c>
      <c r="D26" s="659">
        <f>SChristian!O19</f>
        <v>46.862116830537886</v>
      </c>
      <c r="E26" s="204"/>
      <c r="F26" s="360">
        <f t="shared" si="0"/>
        <v>24</v>
      </c>
      <c r="G26" s="360" t="str">
        <f>SLutheran!B6</f>
        <v>NICK FALCONER</v>
      </c>
      <c r="H26" s="361" t="s">
        <v>30</v>
      </c>
      <c r="I26" s="659">
        <f>SLutheran!N6</f>
        <v>11.5</v>
      </c>
      <c r="J26" s="659">
        <f>VLOOKUP(G26,'CLC TOURNAMENT INDIVIDUAL'!$C$6:'CLC TOURNAMENT INDIVIDUAL'!$Z$50,24,FALSE)</f>
        <v>0</v>
      </c>
      <c r="K26" s="777">
        <f>I26+J26</f>
        <v>11.5</v>
      </c>
    </row>
    <row r="27" spans="1:11" s="202" customFormat="1" ht="15" customHeight="1">
      <c r="A27" s="360">
        <f t="shared" si="1"/>
        <v>25</v>
      </c>
      <c r="B27" s="360" t="str">
        <f>SChristian!B22</f>
        <v>CALEB KELLY</v>
      </c>
      <c r="C27" s="361" t="s">
        <v>29</v>
      </c>
      <c r="D27" s="659">
        <f>SChristian!O22</f>
        <v>46.987599768652395</v>
      </c>
      <c r="E27" s="204"/>
      <c r="F27" s="360">
        <f t="shared" si="0"/>
        <v>25</v>
      </c>
      <c r="G27" s="360" t="str">
        <f>ELAKE!B9</f>
        <v>BRENNAN CAIN</v>
      </c>
      <c r="H27" s="361" t="s">
        <v>24</v>
      </c>
      <c r="I27" s="659">
        <f>ELAKE!N9</f>
        <v>10.5</v>
      </c>
      <c r="J27" s="659">
        <f>VLOOKUP(G27,'CLC TOURNAMENT INDIVIDUAL'!$C$6:'CLC TOURNAMENT INDIVIDUAL'!$Z$50,24,FALSE)</f>
        <v>0</v>
      </c>
      <c r="K27" s="777">
        <f>I27+J27</f>
        <v>10.5</v>
      </c>
    </row>
    <row r="28" spans="1:11" s="202" customFormat="1" ht="15" customHeight="1">
      <c r="A28" s="360">
        <f t="shared" si="1"/>
        <v>26</v>
      </c>
      <c r="B28" s="360" t="str">
        <f>Ozaukee!B19</f>
        <v>AVERY CLARK</v>
      </c>
      <c r="C28" s="361" t="s">
        <v>27</v>
      </c>
      <c r="D28" s="659">
        <f>Ozaukee!O19</f>
        <v>47.166123167155426</v>
      </c>
      <c r="E28" s="204"/>
      <c r="F28" s="360">
        <f t="shared" si="0"/>
        <v>26</v>
      </c>
      <c r="G28" s="360" t="str">
        <f>ELAKE!B7</f>
        <v>ELLIOT VAN OSS</v>
      </c>
      <c r="H28" s="361" t="s">
        <v>24</v>
      </c>
      <c r="I28" s="659">
        <f>ELAKE!N7</f>
        <v>5</v>
      </c>
      <c r="J28" s="659">
        <f>VLOOKUP(G28,'CLC TOURNAMENT INDIVIDUAL'!$C$6:'CLC TOURNAMENT INDIVIDUAL'!$Z$50,24,FALSE)</f>
        <v>5</v>
      </c>
      <c r="K28" s="777">
        <f>I28+J28</f>
        <v>10</v>
      </c>
    </row>
    <row r="29" spans="1:11" s="202" customFormat="1" ht="15" customHeight="1">
      <c r="A29" s="360">
        <f t="shared" si="1"/>
        <v>27</v>
      </c>
      <c r="B29" s="360" t="str">
        <f>ELAKE!B22</f>
        <v>BRENNAN CAIN</v>
      </c>
      <c r="C29" s="361" t="s">
        <v>24</v>
      </c>
      <c r="D29" s="659">
        <f>ELAKE!O22</f>
        <v>47.215163076923076</v>
      </c>
      <c r="E29" s="204"/>
      <c r="F29" s="360">
        <f t="shared" si="0"/>
        <v>27</v>
      </c>
      <c r="G29" s="360" t="str">
        <f>SChristian!B11</f>
        <v>JOSH HUENINK</v>
      </c>
      <c r="H29" s="361" t="s">
        <v>29</v>
      </c>
      <c r="I29" s="659">
        <f>SChristian!N11</f>
        <v>0</v>
      </c>
      <c r="J29" s="659">
        <f>VLOOKUP(G29,'CLC TOURNAMENT INDIVIDUAL'!$C$6:'CLC TOURNAMENT INDIVIDUAL'!$Z$50,24,FALSE)</f>
        <v>10</v>
      </c>
      <c r="K29" s="777">
        <f>I29+J29</f>
        <v>10</v>
      </c>
    </row>
    <row r="30" spans="1:11" s="202" customFormat="1" ht="15" customHeight="1">
      <c r="A30" s="360">
        <f t="shared" si="1"/>
        <v>28</v>
      </c>
      <c r="B30" s="360" t="str">
        <f>SLutheran!B22</f>
        <v>ALEX PHILLIPS</v>
      </c>
      <c r="C30" s="361" t="s">
        <v>30</v>
      </c>
      <c r="D30" s="659">
        <f>SLutheran!O22</f>
        <v>47.42563188112125</v>
      </c>
      <c r="E30" s="204"/>
      <c r="F30" s="360">
        <f t="shared" si="0"/>
        <v>28</v>
      </c>
      <c r="G30" s="360" t="str">
        <f>Oostburg!B9</f>
        <v>ALEX HUIBREGTSE</v>
      </c>
      <c r="H30" s="361" t="s">
        <v>26</v>
      </c>
      <c r="I30" s="659">
        <f>Oostburg!N9</f>
        <v>8</v>
      </c>
      <c r="J30" s="659">
        <f>VLOOKUP(G30,'CLC TOURNAMENT INDIVIDUAL'!$C$6:'CLC TOURNAMENT INDIVIDUAL'!$Z$50,24,FALSE)</f>
        <v>0</v>
      </c>
      <c r="K30" s="777">
        <f>I30+J30</f>
        <v>8</v>
      </c>
    </row>
    <row r="31" spans="1:11" s="202" customFormat="1" ht="15" customHeight="1">
      <c r="A31" s="360">
        <f t="shared" si="1"/>
        <v>29</v>
      </c>
      <c r="B31" s="360" t="str">
        <f>HGrove!B24</f>
        <v>COLLIN MEYER</v>
      </c>
      <c r="C31" s="361" t="s">
        <v>25</v>
      </c>
      <c r="D31" s="659">
        <f>HGrove!O24</f>
        <v>47.48677685950413</v>
      </c>
      <c r="E31" s="204"/>
      <c r="F31" s="360">
        <f t="shared" si="0"/>
        <v>29</v>
      </c>
      <c r="G31" s="360" t="str">
        <f>SChristian!B9</f>
        <v>CALEB KELLY</v>
      </c>
      <c r="H31" s="361" t="s">
        <v>29</v>
      </c>
      <c r="I31" s="659">
        <f>SChristian!N9</f>
        <v>7.33</v>
      </c>
      <c r="J31" s="659">
        <v>0</v>
      </c>
      <c r="K31" s="777">
        <f>I31+J31</f>
        <v>7.33</v>
      </c>
    </row>
    <row r="32" spans="1:11" s="202" customFormat="1" ht="15" customHeight="1">
      <c r="A32" s="360">
        <f t="shared" si="1"/>
        <v>30</v>
      </c>
      <c r="B32" s="360" t="str">
        <f>HGrove!B19</f>
        <v>JONNY PROBST</v>
      </c>
      <c r="C32" s="361" t="s">
        <v>25</v>
      </c>
      <c r="D32" s="659">
        <f>HGrove!O19</f>
        <v>47.48677685950413</v>
      </c>
      <c r="E32" s="204"/>
      <c r="F32" s="360">
        <f t="shared" si="0"/>
        <v>30</v>
      </c>
      <c r="G32" s="360" t="str">
        <f>Kohler!B9</f>
        <v>CHARLIE TWOHIG</v>
      </c>
      <c r="H32" s="361" t="s">
        <v>5</v>
      </c>
      <c r="I32" s="659">
        <f>Kohler!N9</f>
        <v>7</v>
      </c>
      <c r="J32" s="659">
        <f>VLOOKUP(G32,'CLC TOURNAMENT INDIVIDUAL'!$C$6:'CLC TOURNAMENT INDIVIDUAL'!$Z$50,24,FALSE)</f>
        <v>0</v>
      </c>
      <c r="K32" s="777">
        <f>I32+J32</f>
        <v>7</v>
      </c>
    </row>
    <row r="33" spans="1:11" s="202" customFormat="1" ht="15" customHeight="1">
      <c r="A33" s="360">
        <f t="shared" si="1"/>
        <v>31</v>
      </c>
      <c r="B33" s="360" t="str">
        <f>HGrove!B18</f>
        <v>TYLER MYSZEWSKI</v>
      </c>
      <c r="C33" s="361" t="s">
        <v>25</v>
      </c>
      <c r="D33" s="659">
        <f>HGrove!O18</f>
        <v>47.48677685950413</v>
      </c>
      <c r="E33" s="204"/>
      <c r="F33" s="360">
        <f t="shared" si="0"/>
        <v>31</v>
      </c>
      <c r="G33" s="360" t="str">
        <f>SChristian!B6</f>
        <v>THAD COULIS</v>
      </c>
      <c r="H33" s="361" t="s">
        <v>29</v>
      </c>
      <c r="I33" s="659">
        <f>SChristian!N6</f>
        <v>6.5</v>
      </c>
      <c r="J33" s="659">
        <f>VLOOKUP(G33,'CLC TOURNAMENT INDIVIDUAL'!$C$6:'CLC TOURNAMENT INDIVIDUAL'!$Z$50,24,FALSE)</f>
        <v>0</v>
      </c>
      <c r="K33" s="777">
        <f>I33+J33</f>
        <v>6.5</v>
      </c>
    </row>
    <row r="34" spans="1:11" s="202" customFormat="1" ht="15" customHeight="1">
      <c r="A34" s="360">
        <f t="shared" si="1"/>
        <v>32</v>
      </c>
      <c r="B34" s="360" t="str">
        <f>ELAKE!B20</f>
        <v>ELLIOT VAN OSS</v>
      </c>
      <c r="C34" s="361" t="s">
        <v>24</v>
      </c>
      <c r="D34" s="659">
        <f>ELAKE!O20</f>
        <v>47.66020923076923</v>
      </c>
      <c r="E34" s="204"/>
      <c r="F34" s="360">
        <f t="shared" si="0"/>
        <v>32</v>
      </c>
      <c r="G34" s="360" t="str">
        <f>HGrove!B11</f>
        <v>COLLIN MEYER</v>
      </c>
      <c r="H34" s="361" t="s">
        <v>25</v>
      </c>
      <c r="I34" s="659">
        <f>HGrove!N11</f>
        <v>6.5</v>
      </c>
      <c r="J34" s="659">
        <v>0</v>
      </c>
      <c r="K34" s="777">
        <f>I34+J34</f>
        <v>6.5</v>
      </c>
    </row>
    <row r="35" spans="1:11" s="202" customFormat="1" ht="15" customHeight="1">
      <c r="A35" s="360">
        <f t="shared" si="1"/>
        <v>33</v>
      </c>
      <c r="B35" s="360" t="str">
        <f>Ozaukee!B20</f>
        <v>GRANT KLAS</v>
      </c>
      <c r="C35" s="361" t="s">
        <v>27</v>
      </c>
      <c r="D35" s="659">
        <f>Ozaukee!O20</f>
        <v>47.9319752362333</v>
      </c>
      <c r="E35" s="204"/>
      <c r="F35" s="360">
        <f t="shared" si="0"/>
        <v>33</v>
      </c>
      <c r="G35" s="360" t="str">
        <f>RLake!B9</f>
        <v>COLIN BARRINGTON</v>
      </c>
      <c r="H35" s="361" t="s">
        <v>28</v>
      </c>
      <c r="I35" s="659">
        <f>RLake!N9</f>
        <v>2.5</v>
      </c>
      <c r="J35" s="659">
        <f>VLOOKUP(G35,'CLC TOURNAMENT INDIVIDUAL'!$C$6:'CLC TOURNAMENT INDIVIDUAL'!$Z$50,24,FALSE)</f>
        <v>3.5</v>
      </c>
      <c r="K35" s="777">
        <f>I35+J35</f>
        <v>6</v>
      </c>
    </row>
    <row r="36" spans="1:11" s="202" customFormat="1" ht="15" customHeight="1">
      <c r="A36" s="360">
        <f t="shared" si="1"/>
        <v>34</v>
      </c>
      <c r="B36" s="360" t="str">
        <f>SLutheran!B21</f>
        <v>LOGAN JONES</v>
      </c>
      <c r="C36" s="361" t="s">
        <v>30</v>
      </c>
      <c r="D36" s="659">
        <f>SLutheran!O21</f>
        <v>48.20720567375887</v>
      </c>
      <c r="E36" s="204"/>
      <c r="F36" s="360">
        <f aca="true" t="shared" si="2" ref="F36:F67">F35+1</f>
        <v>34</v>
      </c>
      <c r="G36" s="360" t="str">
        <f>Ozaukee!B7</f>
        <v>GRANT KLAS</v>
      </c>
      <c r="H36" s="361" t="s">
        <v>27</v>
      </c>
      <c r="I36" s="659">
        <f>Ozaukee!N7</f>
        <v>5.5</v>
      </c>
      <c r="J36" s="659">
        <f>VLOOKUP(G36,'CLC TOURNAMENT INDIVIDUAL'!$C$6:'CLC TOURNAMENT INDIVIDUAL'!$Z$50,24,FALSE)</f>
        <v>0</v>
      </c>
      <c r="K36" s="777">
        <f>I36+J36</f>
        <v>5.5</v>
      </c>
    </row>
    <row r="37" spans="1:11" s="202" customFormat="1" ht="15" customHeight="1">
      <c r="A37" s="360">
        <f t="shared" si="1"/>
        <v>35</v>
      </c>
      <c r="B37" s="360" t="str">
        <f>RLake!B22</f>
        <v>COLIN BARRINGTON</v>
      </c>
      <c r="C37" s="361" t="s">
        <v>28</v>
      </c>
      <c r="D37" s="659">
        <f>RLake!O22</f>
        <v>48.54687517146777</v>
      </c>
      <c r="E37" s="204"/>
      <c r="F37" s="360">
        <f t="shared" si="2"/>
        <v>35</v>
      </c>
      <c r="G37" s="360" t="str">
        <f>Ozaukee!B9</f>
        <v>MITCH MEEUWSEN</v>
      </c>
      <c r="H37" s="361" t="s">
        <v>27</v>
      </c>
      <c r="I37" s="659">
        <f>Ozaukee!N9</f>
        <v>5.5</v>
      </c>
      <c r="J37" s="659">
        <f>VLOOKUP(G37,'CLC TOURNAMENT INDIVIDUAL'!$C$6:'CLC TOURNAMENT INDIVIDUAL'!$Z$50,24,FALSE)</f>
        <v>0</v>
      </c>
      <c r="K37" s="777">
        <f>I37+J37</f>
        <v>5.5</v>
      </c>
    </row>
    <row r="38" spans="1:11" s="202" customFormat="1" ht="15" customHeight="1">
      <c r="A38" s="360">
        <f t="shared" si="1"/>
        <v>36</v>
      </c>
      <c r="B38" s="360" t="str">
        <f>Kohler!B22</f>
        <v>CHARLIE TWOHIG</v>
      </c>
      <c r="C38" s="361" t="s">
        <v>5</v>
      </c>
      <c r="D38" s="659">
        <f>Kohler!O22</f>
        <v>49.07751830443159</v>
      </c>
      <c r="E38" s="204"/>
      <c r="F38" s="360">
        <f t="shared" si="2"/>
        <v>36</v>
      </c>
      <c r="G38" s="360" t="str">
        <f>HGrove!B9</f>
        <v>JAKE FRITZ</v>
      </c>
      <c r="H38" s="361" t="s">
        <v>25</v>
      </c>
      <c r="I38" s="659">
        <f>HGrove!N9</f>
        <v>5</v>
      </c>
      <c r="J38" s="659">
        <f>VLOOKUP(G38,'CLC TOURNAMENT INDIVIDUAL'!$C$6:'CLC TOURNAMENT INDIVIDUAL'!$Z$50,24,FALSE)</f>
        <v>0</v>
      </c>
      <c r="K38" s="777">
        <f>I38+J38</f>
        <v>5</v>
      </c>
    </row>
    <row r="39" spans="1:11" s="202" customFormat="1" ht="15" customHeight="1">
      <c r="A39" s="360">
        <f t="shared" si="1"/>
        <v>37</v>
      </c>
      <c r="B39" s="360" t="str">
        <f>Ozaukee!B22</f>
        <v>MITCH MEEUWSEN</v>
      </c>
      <c r="C39" s="361" t="s">
        <v>27</v>
      </c>
      <c r="D39" s="659">
        <f>Ozaukee!O22</f>
        <v>49.1573385467579</v>
      </c>
      <c r="E39" s="204"/>
      <c r="F39" s="360">
        <f t="shared" si="2"/>
        <v>37</v>
      </c>
      <c r="G39" s="360" t="str">
        <f>Ozaukee!B6</f>
        <v>AVERY CLARK</v>
      </c>
      <c r="H39" s="361" t="s">
        <v>27</v>
      </c>
      <c r="I39" s="659">
        <f>Ozaukee!N6</f>
        <v>3.5</v>
      </c>
      <c r="J39" s="659">
        <f>VLOOKUP(G39,'CLC TOURNAMENT INDIVIDUAL'!$C$6:'CLC TOURNAMENT INDIVIDUAL'!$Z$50,24,FALSE)</f>
        <v>1.5</v>
      </c>
      <c r="K39" s="777">
        <f>I39+J39</f>
        <v>5</v>
      </c>
    </row>
    <row r="40" spans="1:11" s="202" customFormat="1" ht="15" customHeight="1">
      <c r="A40" s="360">
        <f t="shared" si="1"/>
        <v>38</v>
      </c>
      <c r="B40" s="360" t="str">
        <f>RLake!B20</f>
        <v>NICK MUELLER</v>
      </c>
      <c r="C40" s="361" t="s">
        <v>28</v>
      </c>
      <c r="D40" s="659">
        <f>RLake!O20</f>
        <v>49.53891906721537</v>
      </c>
      <c r="E40" s="204"/>
      <c r="F40" s="360">
        <f t="shared" si="2"/>
        <v>38</v>
      </c>
      <c r="G40" s="360" t="str">
        <f>SLutheran!B9</f>
        <v>ALEX PHILLIPS</v>
      </c>
      <c r="H40" s="361" t="s">
        <v>30</v>
      </c>
      <c r="I40" s="659">
        <f>SLutheran!N9</f>
        <v>3.75</v>
      </c>
      <c r="J40" s="659">
        <f>VLOOKUP(G40,'CLC TOURNAMENT INDIVIDUAL'!$C$6:'CLC TOURNAMENT INDIVIDUAL'!$Z$50,24,FALSE)</f>
        <v>0</v>
      </c>
      <c r="K40" s="777">
        <f>I40+J40</f>
        <v>3.75</v>
      </c>
    </row>
    <row r="41" spans="1:11" s="202" customFormat="1" ht="15" customHeight="1">
      <c r="A41" s="360">
        <f t="shared" si="1"/>
        <v>39</v>
      </c>
      <c r="B41" s="360" t="str">
        <f>HGrove!B22</f>
        <v>JAKE FRITZ</v>
      </c>
      <c r="C41" s="361" t="s">
        <v>25</v>
      </c>
      <c r="D41" s="659">
        <f>HGrove!O22</f>
        <v>49.57867768595041</v>
      </c>
      <c r="E41" s="204"/>
      <c r="F41" s="360">
        <f t="shared" si="2"/>
        <v>39</v>
      </c>
      <c r="G41" s="360" t="str">
        <f>SLutheran!B8</f>
        <v>LOGAN JONES</v>
      </c>
      <c r="H41" s="361" t="s">
        <v>30</v>
      </c>
      <c r="I41" s="659">
        <f>SLutheran!N8</f>
        <v>3.5</v>
      </c>
      <c r="J41" s="659">
        <f>VLOOKUP(G41,'CLC TOURNAMENT INDIVIDUAL'!$C$6:'CLC TOURNAMENT INDIVIDUAL'!$Z$50,24,FALSE)</f>
        <v>0</v>
      </c>
      <c r="K41" s="777">
        <f>I41+J41</f>
        <v>3.5</v>
      </c>
    </row>
    <row r="42" spans="1:11" s="202" customFormat="1" ht="15" customHeight="1">
      <c r="A42" s="360">
        <f t="shared" si="1"/>
        <v>40</v>
      </c>
      <c r="B42" s="360" t="str">
        <f>SChristian!B24</f>
        <v>JOSH HUENINK</v>
      </c>
      <c r="C42" s="361" t="s">
        <v>29</v>
      </c>
      <c r="D42" s="659">
        <f>SChristian!O24</f>
        <v>49.99919028340081</v>
      </c>
      <c r="E42" s="204"/>
      <c r="F42" s="360">
        <f t="shared" si="2"/>
        <v>40</v>
      </c>
      <c r="G42" s="360" t="str">
        <f>RLake!B7</f>
        <v>NICK MUELLER</v>
      </c>
      <c r="H42" s="361" t="s">
        <v>28</v>
      </c>
      <c r="I42" s="659">
        <f>RLake!N7</f>
        <v>3.33</v>
      </c>
      <c r="J42" s="659">
        <f>VLOOKUP(G42,'CLC TOURNAMENT INDIVIDUAL'!$C$6:'CLC TOURNAMENT INDIVIDUAL'!$Z$50,24,FALSE)</f>
        <v>0</v>
      </c>
      <c r="K42" s="777">
        <f>I42+J42</f>
        <v>3.33</v>
      </c>
    </row>
    <row r="43" spans="1:11" s="202" customFormat="1" ht="15" customHeight="1">
      <c r="A43" s="360">
        <f t="shared" si="1"/>
        <v>41</v>
      </c>
      <c r="B43" s="360" t="str">
        <f>CGrove!B20</f>
        <v>JON MEERDINK</v>
      </c>
      <c r="C43" s="361" t="s">
        <v>23</v>
      </c>
      <c r="D43" s="659">
        <f>CGrove!O20</f>
        <v>50.217776827094475</v>
      </c>
      <c r="E43" s="204"/>
      <c r="F43" s="360">
        <f t="shared" si="2"/>
        <v>41</v>
      </c>
      <c r="G43" s="360" t="str">
        <f>CGrove!B8</f>
        <v>STUART FRIBERG</v>
      </c>
      <c r="H43" s="361" t="str">
        <f>CGrove!$B$1</f>
        <v>CG</v>
      </c>
      <c r="I43" s="659">
        <f>CGrove!N8</f>
        <v>3</v>
      </c>
      <c r="J43" s="659">
        <f>VLOOKUP(G43,'CLC TOURNAMENT INDIVIDUAL'!$C$6:'CLC TOURNAMENT INDIVIDUAL'!$Z$50,24,FALSE)</f>
        <v>0</v>
      </c>
      <c r="K43" s="777">
        <f>I43+J43</f>
        <v>3</v>
      </c>
    </row>
    <row r="44" spans="1:11" s="202" customFormat="1" ht="15" customHeight="1">
      <c r="A44" s="360">
        <f t="shared" si="1"/>
        <v>42</v>
      </c>
      <c r="B44" s="360" t="str">
        <f>CGrove!B21</f>
        <v>STUART FRIBERG</v>
      </c>
      <c r="C44" s="361" t="s">
        <v>23</v>
      </c>
      <c r="D44" s="659">
        <f>CGrove!O21</f>
        <v>50.862340106951876</v>
      </c>
      <c r="E44" s="204"/>
      <c r="F44" s="360">
        <f t="shared" si="2"/>
        <v>42</v>
      </c>
      <c r="G44" s="360" t="str">
        <f>CGrove!B9</f>
        <v>WILL DeBLAEY</v>
      </c>
      <c r="H44" s="361" t="str">
        <f>CGrove!$B$1</f>
        <v>CG</v>
      </c>
      <c r="I44" s="659">
        <f>CGrove!N9</f>
        <v>0</v>
      </c>
      <c r="J44" s="659">
        <f>VLOOKUP(G44,'CLC TOURNAMENT INDIVIDUAL'!$C$6:'CLC TOURNAMENT INDIVIDUAL'!$Z$50,24,FALSE)</f>
        <v>0</v>
      </c>
      <c r="K44" s="777">
        <f>I44+J44</f>
        <v>0</v>
      </c>
    </row>
    <row r="45" spans="1:11" s="202" customFormat="1" ht="15" customHeight="1">
      <c r="A45" s="360">
        <f t="shared" si="1"/>
        <v>43</v>
      </c>
      <c r="B45" s="360" t="str">
        <f>ELAKE!B21</f>
        <v>STEPHEN CLEMONS</v>
      </c>
      <c r="C45" s="361" t="s">
        <v>24</v>
      </c>
      <c r="D45" s="659">
        <f>ELAKE!O21</f>
        <v>50.87443145299146</v>
      </c>
      <c r="E45" s="204"/>
      <c r="F45" s="360">
        <f t="shared" si="2"/>
        <v>43</v>
      </c>
      <c r="G45" s="360" t="str">
        <f>ELAKE!B8</f>
        <v>STEPHEN CLEMONS</v>
      </c>
      <c r="H45" s="361" t="s">
        <v>24</v>
      </c>
      <c r="I45" s="659">
        <f>ELAKE!N8</f>
        <v>0</v>
      </c>
      <c r="J45" s="659">
        <f>VLOOKUP(G45,'CLC TOURNAMENT INDIVIDUAL'!$C$6:'CLC TOURNAMENT INDIVIDUAL'!$Z$50,24,FALSE)</f>
        <v>0</v>
      </c>
      <c r="K45" s="777">
        <f>I45+J45</f>
        <v>0</v>
      </c>
    </row>
    <row r="46" spans="1:11" s="202" customFormat="1" ht="15" customHeight="1">
      <c r="A46" s="360">
        <f t="shared" si="1"/>
        <v>44</v>
      </c>
      <c r="B46" s="360" t="str">
        <f>SChristian!B21</f>
        <v>JOSH STECKER</v>
      </c>
      <c r="C46" s="361" t="s">
        <v>29</v>
      </c>
      <c r="D46" s="659">
        <f>SChristian!O21</f>
        <v>50.877570850202424</v>
      </c>
      <c r="E46" s="204"/>
      <c r="F46" s="360">
        <f t="shared" si="2"/>
        <v>44</v>
      </c>
      <c r="G46" s="360" t="str">
        <f>Ozaukee!B8</f>
        <v>NATHAN LaSAGE</v>
      </c>
      <c r="H46" s="361" t="s">
        <v>27</v>
      </c>
      <c r="I46" s="659">
        <f>Ozaukee!N8</f>
        <v>0</v>
      </c>
      <c r="J46" s="659">
        <f>VLOOKUP(G46,'CLC TOURNAMENT INDIVIDUAL'!$C$6:'CLC TOURNAMENT INDIVIDUAL'!$Z$50,24,FALSE)</f>
        <v>0</v>
      </c>
      <c r="K46" s="777">
        <f>I46+J46</f>
        <v>0</v>
      </c>
    </row>
    <row r="47" spans="1:11" s="202" customFormat="1" ht="15" customHeight="1">
      <c r="A47" s="360">
        <f t="shared" si="1"/>
        <v>45</v>
      </c>
      <c r="B47" s="360" t="str">
        <f>HGrove!B25</f>
        <v>LAYNE GUSTAFSON</v>
      </c>
      <c r="C47" s="361" t="s">
        <v>25</v>
      </c>
      <c r="D47" s="659">
        <f>HGrove!O25</f>
        <v>51.07289256198347</v>
      </c>
      <c r="E47" s="204"/>
      <c r="F47" s="360">
        <f t="shared" si="2"/>
        <v>45</v>
      </c>
      <c r="G47" s="360" t="str">
        <f>RLake!B8</f>
        <v>JON MUDLAFF</v>
      </c>
      <c r="H47" s="361" t="s">
        <v>28</v>
      </c>
      <c r="I47" s="659">
        <f>RLake!N8</f>
        <v>0</v>
      </c>
      <c r="J47" s="659">
        <f>VLOOKUP(G47,'CLC TOURNAMENT INDIVIDUAL'!$C$6:'CLC TOURNAMENT INDIVIDUAL'!$Z$50,24,FALSE)</f>
        <v>0</v>
      </c>
      <c r="K47" s="777">
        <f>I47+J47</f>
        <v>0</v>
      </c>
    </row>
    <row r="48" spans="1:11" s="202" customFormat="1" ht="15" customHeight="1">
      <c r="A48" s="360">
        <f t="shared" si="1"/>
        <v>46</v>
      </c>
      <c r="B48" s="360" t="str">
        <f>SChristian!B26</f>
        <v>MICHAEL ASLUM</v>
      </c>
      <c r="C48" s="361" t="s">
        <v>29</v>
      </c>
      <c r="D48" s="659">
        <f>SChristian!O26</f>
        <v>51.75595141700405</v>
      </c>
      <c r="E48" s="204"/>
      <c r="F48" s="360">
        <f t="shared" si="2"/>
        <v>46</v>
      </c>
      <c r="G48" s="360" t="str">
        <f>CGrove!B7</f>
        <v>JON MEERDINK</v>
      </c>
      <c r="H48" s="361" t="str">
        <f>CGrove!$B$1</f>
        <v>CG</v>
      </c>
      <c r="I48" s="659">
        <f>CGrove!N7</f>
        <v>0</v>
      </c>
      <c r="J48" s="659">
        <f>VLOOKUP(G48,'CLC TOURNAMENT INDIVIDUAL'!$C$6:'CLC TOURNAMENT INDIVIDUAL'!$Z$50,24,FALSE)</f>
        <v>0</v>
      </c>
      <c r="K48" s="777">
        <f>I48+J48</f>
        <v>0</v>
      </c>
    </row>
    <row r="49" spans="1:11" s="202" customFormat="1" ht="15" customHeight="1">
      <c r="A49" s="360">
        <f t="shared" si="1"/>
        <v>47</v>
      </c>
      <c r="B49" s="360" t="str">
        <f>CGrove!B22</f>
        <v>WILL DeBLAEY</v>
      </c>
      <c r="C49" s="361" t="s">
        <v>23</v>
      </c>
      <c r="D49" s="659">
        <f>CGrove!O22</f>
        <v>52.37061818181819</v>
      </c>
      <c r="E49" s="204"/>
      <c r="F49" s="360">
        <f t="shared" si="2"/>
        <v>47</v>
      </c>
      <c r="G49" s="360" t="str">
        <f>HGrove!B13</f>
        <v>ZACH MOCK</v>
      </c>
      <c r="H49" s="361" t="s">
        <v>25</v>
      </c>
      <c r="I49" s="659">
        <f>HGrove!N13</f>
        <v>0</v>
      </c>
      <c r="J49" s="659">
        <v>0</v>
      </c>
      <c r="K49" s="777">
        <f>I49+J49</f>
        <v>0</v>
      </c>
    </row>
    <row r="50" spans="1:11" s="202" customFormat="1" ht="15" customHeight="1">
      <c r="A50" s="360">
        <f t="shared" si="1"/>
        <v>48</v>
      </c>
      <c r="B50" s="360" t="str">
        <f>Ozaukee!B21</f>
        <v>NATHAN LaSAGE</v>
      </c>
      <c r="C50" s="361" t="s">
        <v>27</v>
      </c>
      <c r="D50" s="659">
        <f>Ozaukee!O21</f>
        <v>52.57421700879765</v>
      </c>
      <c r="E50" s="204"/>
      <c r="F50" s="360">
        <f t="shared" si="2"/>
        <v>48</v>
      </c>
      <c r="G50" s="360" t="str">
        <f>HGrove!B8</f>
        <v>TYSON ROTH</v>
      </c>
      <c r="H50" s="361" t="s">
        <v>25</v>
      </c>
      <c r="I50" s="659">
        <f>HGrove!N8</f>
        <v>0</v>
      </c>
      <c r="J50" s="659">
        <v>0</v>
      </c>
      <c r="K50" s="777">
        <f>I50+J50</f>
        <v>0</v>
      </c>
    </row>
    <row r="51" spans="1:11" s="202" customFormat="1" ht="15" customHeight="1">
      <c r="A51" s="360">
        <f t="shared" si="1"/>
        <v>49</v>
      </c>
      <c r="B51" s="360" t="str">
        <f>RLake!B21</f>
        <v>JON MUDLAFF</v>
      </c>
      <c r="C51" s="361" t="s">
        <v>28</v>
      </c>
      <c r="D51" s="659">
        <f>RLake!O21</f>
        <v>53.40789026063101</v>
      </c>
      <c r="E51" s="204"/>
      <c r="F51" s="360">
        <f t="shared" si="2"/>
        <v>49</v>
      </c>
      <c r="G51" s="360" t="str">
        <f>HGrove!B14</f>
        <v>SAM SHOLTEN</v>
      </c>
      <c r="H51" s="361" t="s">
        <v>25</v>
      </c>
      <c r="I51" s="659">
        <f>HGrove!N14</f>
        <v>0</v>
      </c>
      <c r="J51" s="659">
        <v>0</v>
      </c>
      <c r="K51" s="777">
        <f>I51+J51</f>
        <v>0</v>
      </c>
    </row>
    <row r="52" spans="1:11" s="202" customFormat="1" ht="15" customHeight="1">
      <c r="A52" s="360">
        <f t="shared" si="1"/>
        <v>50</v>
      </c>
      <c r="B52" s="360" t="str">
        <f>Ozaukee!B23</f>
        <v>HAYDEN NEIS</v>
      </c>
      <c r="C52" s="361" t="s">
        <v>27</v>
      </c>
      <c r="D52" s="659">
        <f>Ozaukee!O23</f>
        <v>54.90712023460411</v>
      </c>
      <c r="E52" s="204"/>
      <c r="F52" s="360">
        <f t="shared" si="2"/>
        <v>50</v>
      </c>
      <c r="G52" s="360" t="str">
        <f>SChristian!B13</f>
        <v>MICHAEL ASLUM</v>
      </c>
      <c r="H52" s="361" t="s">
        <v>29</v>
      </c>
      <c r="I52" s="659">
        <f>SChristian!N13</f>
        <v>0</v>
      </c>
      <c r="J52" s="659">
        <v>0</v>
      </c>
      <c r="K52" s="777">
        <f>I52+J52</f>
        <v>0</v>
      </c>
    </row>
    <row r="53" spans="1:11" s="202" customFormat="1" ht="15" customHeight="1">
      <c r="A53" s="360">
        <f t="shared" si="1"/>
        <v>51</v>
      </c>
      <c r="B53" s="360" t="str">
        <f>CGrove!B23</f>
        <v>BRETT RICHARDS</v>
      </c>
      <c r="C53" s="361" t="s">
        <v>23</v>
      </c>
      <c r="D53" s="659">
        <f>CGrove!O23</f>
        <v>55.27115294117647</v>
      </c>
      <c r="E53" s="204"/>
      <c r="F53" s="360">
        <f t="shared" si="2"/>
        <v>51</v>
      </c>
      <c r="G53" s="360" t="str">
        <f>HGrove!B12</f>
        <v>LAYNE GUSTAFSON</v>
      </c>
      <c r="H53" s="361" t="s">
        <v>25</v>
      </c>
      <c r="I53" s="659">
        <f>HGrove!N12</f>
        <v>0</v>
      </c>
      <c r="J53" s="659">
        <f>VLOOKUP(G53,'CLC TOURNAMENT INDIVIDUAL'!$C$6:'CLC TOURNAMENT INDIVIDUAL'!$Z$50,24,FALSE)</f>
        <v>0</v>
      </c>
      <c r="K53" s="777">
        <f>I53+J53</f>
        <v>0</v>
      </c>
    </row>
    <row r="54" spans="1:11" s="202" customFormat="1" ht="15" customHeight="1">
      <c r="A54" s="360">
        <f aca="true" t="shared" si="3" ref="A54:A92">A53+1</f>
        <v>52</v>
      </c>
      <c r="B54" s="360" t="str">
        <f>CGrove!B24</f>
        <v>TTYLER WONSER</v>
      </c>
      <c r="C54" s="361" t="s">
        <v>23</v>
      </c>
      <c r="D54" s="659">
        <f>CGrove!O24</f>
        <v>56.19932406417112</v>
      </c>
      <c r="E54" s="204"/>
      <c r="F54" s="360">
        <f t="shared" si="2"/>
        <v>52</v>
      </c>
      <c r="G54" s="360" t="str">
        <f>SChristian!B8</f>
        <v>JOSH STECKER</v>
      </c>
      <c r="H54" s="361" t="s">
        <v>29</v>
      </c>
      <c r="I54" s="659">
        <f>SChristian!N8</f>
        <v>0</v>
      </c>
      <c r="J54" s="659">
        <v>0</v>
      </c>
      <c r="K54" s="777">
        <f>I54+J54</f>
        <v>0</v>
      </c>
    </row>
    <row r="55" spans="1:11" s="202" customFormat="1" ht="15" customHeight="1">
      <c r="A55" s="360">
        <f t="shared" si="3"/>
        <v>53</v>
      </c>
      <c r="B55" s="360" t="str">
        <f>Ozaukee!B24</f>
        <v>COLTON KRAUS</v>
      </c>
      <c r="C55" s="361" t="s">
        <v>27</v>
      </c>
      <c r="D55" s="659">
        <f>Ozaukee!O24</f>
        <v>56.6037771260997</v>
      </c>
      <c r="E55" s="204"/>
      <c r="F55" s="360">
        <f t="shared" si="2"/>
        <v>53</v>
      </c>
      <c r="G55" s="360" t="str">
        <f>Kohler!B11</f>
        <v>JOE SCHMITT</v>
      </c>
      <c r="H55" s="361" t="s">
        <v>5</v>
      </c>
      <c r="I55" s="659">
        <f>Kohler!N11</f>
        <v>0</v>
      </c>
      <c r="J55" s="659">
        <v>0</v>
      </c>
      <c r="K55" s="777">
        <f>I55+J55</f>
        <v>0</v>
      </c>
    </row>
    <row r="56" spans="1:11" s="202" customFormat="1" ht="15" customHeight="1">
      <c r="A56" s="360">
        <f t="shared" si="3"/>
        <v>54</v>
      </c>
      <c r="B56" s="360" t="str">
        <f>HGrove!B21</f>
        <v>TYSON ROTH</v>
      </c>
      <c r="C56" s="361" t="s">
        <v>25</v>
      </c>
      <c r="D56" s="659">
        <f>HGrove!O21</f>
        <v>57.34859504132231</v>
      </c>
      <c r="E56" s="204"/>
      <c r="F56" s="360">
        <f t="shared" si="2"/>
        <v>54</v>
      </c>
      <c r="G56" s="360" t="str">
        <f>Ozaukee!B14</f>
        <v>JASON KUNTSMAN</v>
      </c>
      <c r="H56" s="361" t="s">
        <v>27</v>
      </c>
      <c r="I56" s="659">
        <f>Ozaukee!N14</f>
        <v>0</v>
      </c>
      <c r="J56" s="659">
        <v>0</v>
      </c>
      <c r="K56" s="777">
        <f>I56+J56</f>
        <v>0</v>
      </c>
    </row>
    <row r="57" spans="1:11" s="202" customFormat="1" ht="15" customHeight="1">
      <c r="A57" s="360">
        <f t="shared" si="3"/>
        <v>55</v>
      </c>
      <c r="B57" s="360" t="str">
        <f>ELAKE!B23</f>
        <v>ANTHONY KLAHN</v>
      </c>
      <c r="C57" s="361" t="s">
        <v>24</v>
      </c>
      <c r="D57" s="659">
        <f>ELAKE!O23</f>
        <v>62.34673230769231</v>
      </c>
      <c r="E57" s="204"/>
      <c r="F57" s="360">
        <f t="shared" si="2"/>
        <v>55</v>
      </c>
      <c r="G57" s="360" t="str">
        <f>RLake!B10</f>
        <v>HELTON VANDENBUSCH</v>
      </c>
      <c r="H57" s="361" t="s">
        <v>28</v>
      </c>
      <c r="I57" s="659">
        <f>RLake!N10</f>
        <v>0</v>
      </c>
      <c r="J57" s="659">
        <v>0</v>
      </c>
      <c r="K57" s="777">
        <f>I57+J57</f>
        <v>0</v>
      </c>
    </row>
    <row r="58" spans="1:11" s="202" customFormat="1" ht="15" customHeight="1">
      <c r="A58" s="360">
        <f t="shared" si="3"/>
        <v>56</v>
      </c>
      <c r="B58" s="360" t="str">
        <f>HGrove!B26</f>
        <v>ZACH MOCK</v>
      </c>
      <c r="C58" s="361" t="s">
        <v>25</v>
      </c>
      <c r="D58" s="659" t="e">
        <f>HGrove!O26</f>
        <v>#DIV/0!</v>
      </c>
      <c r="E58" s="204"/>
      <c r="F58" s="360">
        <f t="shared" si="2"/>
        <v>56</v>
      </c>
      <c r="G58" s="360" t="str">
        <f>Ozaukee!B10</f>
        <v>HAYDEN NEIS</v>
      </c>
      <c r="H58" s="361" t="s">
        <v>27</v>
      </c>
      <c r="I58" s="659">
        <f>Ozaukee!N10</f>
        <v>0</v>
      </c>
      <c r="J58" s="659">
        <v>0</v>
      </c>
      <c r="K58" s="777">
        <f>I58+J58</f>
        <v>0</v>
      </c>
    </row>
    <row r="59" spans="1:11" s="202" customFormat="1" ht="15" customHeight="1">
      <c r="A59" s="360">
        <f t="shared" si="3"/>
        <v>57</v>
      </c>
      <c r="B59" s="360" t="str">
        <f>HGrove!B27</f>
        <v>SAM SHOLTEN</v>
      </c>
      <c r="C59" s="361" t="s">
        <v>25</v>
      </c>
      <c r="D59" s="659" t="e">
        <f>HGrove!O27</f>
        <v>#DIV/0!</v>
      </c>
      <c r="E59" s="204"/>
      <c r="F59" s="360">
        <f t="shared" si="2"/>
        <v>57</v>
      </c>
      <c r="G59" s="360" t="str">
        <f>SChristian!B10</f>
        <v>EDDIE WINDSOR</v>
      </c>
      <c r="H59" s="361" t="s">
        <v>29</v>
      </c>
      <c r="I59" s="659">
        <f>SChristian!N10</f>
        <v>0</v>
      </c>
      <c r="J59" s="659">
        <v>0</v>
      </c>
      <c r="K59" s="777">
        <f>I59+J59</f>
        <v>0</v>
      </c>
    </row>
    <row r="60" spans="1:11" s="202" customFormat="1" ht="15" customHeight="1">
      <c r="A60" s="360">
        <f t="shared" si="3"/>
        <v>58</v>
      </c>
      <c r="B60" s="360" t="str">
        <f>Kohler!B24</f>
        <v>JOE SCHMITT</v>
      </c>
      <c r="C60" s="361" t="s">
        <v>5</v>
      </c>
      <c r="D60" s="659" t="e">
        <f>Kohler!O24</f>
        <v>#DIV/0!</v>
      </c>
      <c r="E60" s="204"/>
      <c r="F60" s="360">
        <f t="shared" si="2"/>
        <v>58</v>
      </c>
      <c r="G60" s="360" t="str">
        <f>HGrove!B10</f>
        <v>DEVIN GALLENBERGER</v>
      </c>
      <c r="H60" s="361" t="s">
        <v>25</v>
      </c>
      <c r="I60" s="659">
        <f>HGrove!N10</f>
        <v>0</v>
      </c>
      <c r="J60" s="659">
        <v>0</v>
      </c>
      <c r="K60" s="777">
        <f>I60+J60</f>
        <v>0</v>
      </c>
    </row>
    <row r="61" spans="1:11" s="202" customFormat="1" ht="15" customHeight="1">
      <c r="A61" s="360">
        <f t="shared" si="3"/>
        <v>59</v>
      </c>
      <c r="B61" s="360" t="str">
        <f>Ozaukee!B27</f>
        <v>JASON KUNTSMAN</v>
      </c>
      <c r="C61" s="361" t="s">
        <v>27</v>
      </c>
      <c r="D61" s="659" t="e">
        <f>Ozaukee!O27</f>
        <v>#DIV/0!</v>
      </c>
      <c r="E61" s="204"/>
      <c r="F61" s="360">
        <f t="shared" si="2"/>
        <v>59</v>
      </c>
      <c r="G61" s="360" t="str">
        <f>Kohler!B12</f>
        <v>CONNOR SBROCCO</v>
      </c>
      <c r="H61" s="361" t="s">
        <v>5</v>
      </c>
      <c r="I61" s="659">
        <f>Kohler!N12</f>
        <v>0</v>
      </c>
      <c r="J61" s="659">
        <v>0</v>
      </c>
      <c r="K61" s="777">
        <f>I61+J61</f>
        <v>0</v>
      </c>
    </row>
    <row r="62" spans="1:11" s="202" customFormat="1" ht="15" customHeight="1">
      <c r="A62" s="360">
        <f t="shared" si="3"/>
        <v>60</v>
      </c>
      <c r="B62" s="360" t="str">
        <f>RLake!B23</f>
        <v>HELTON VANDENBUSCH</v>
      </c>
      <c r="C62" s="361" t="s">
        <v>28</v>
      </c>
      <c r="D62" s="659" t="e">
        <f>RLake!O23</f>
        <v>#DIV/0!</v>
      </c>
      <c r="E62" s="204"/>
      <c r="F62" s="360">
        <f t="shared" si="2"/>
        <v>60</v>
      </c>
      <c r="G62" s="360" t="str">
        <f>Ozaukee!B11</f>
        <v>COLTON KRAUS</v>
      </c>
      <c r="H62" s="361" t="s">
        <v>27</v>
      </c>
      <c r="I62" s="659">
        <f>Ozaukee!N11</f>
        <v>0</v>
      </c>
      <c r="J62" s="659">
        <v>0</v>
      </c>
      <c r="K62" s="777">
        <f>I62+J62</f>
        <v>0</v>
      </c>
    </row>
    <row r="63" spans="1:11" s="202" customFormat="1" ht="15" customHeight="1">
      <c r="A63" s="360">
        <f t="shared" si="3"/>
        <v>61</v>
      </c>
      <c r="B63" s="360" t="str">
        <f>SChristian!B23</f>
        <v>EDDIE WINDSOR</v>
      </c>
      <c r="C63" s="361" t="s">
        <v>29</v>
      </c>
      <c r="D63" s="659" t="e">
        <f>SChristian!O23</f>
        <v>#DIV/0!</v>
      </c>
      <c r="E63" s="204"/>
      <c r="F63" s="360">
        <f t="shared" si="2"/>
        <v>61</v>
      </c>
      <c r="G63" s="360" t="str">
        <f>Ozaukee!B12</f>
        <v>COLIN HUGHES</v>
      </c>
      <c r="H63" s="361" t="s">
        <v>27</v>
      </c>
      <c r="I63" s="659">
        <f>Ozaukee!N12</f>
        <v>0</v>
      </c>
      <c r="J63" s="659">
        <v>0</v>
      </c>
      <c r="K63" s="777">
        <f>I63+J63</f>
        <v>0</v>
      </c>
    </row>
    <row r="64" spans="1:11" s="202" customFormat="1" ht="15" customHeight="1">
      <c r="A64" s="360">
        <f t="shared" si="3"/>
        <v>62</v>
      </c>
      <c r="B64" s="360" t="str">
        <f>HGrove!B23</f>
        <v>DEVIN GALLENBERGER</v>
      </c>
      <c r="C64" s="361" t="s">
        <v>25</v>
      </c>
      <c r="D64" s="659" t="e">
        <f>HGrove!O23</f>
        <v>#DIV/0!</v>
      </c>
      <c r="E64" s="204"/>
      <c r="F64" s="360">
        <f t="shared" si="2"/>
        <v>62</v>
      </c>
      <c r="G64" s="360" t="str">
        <f>Kohler!B10</f>
        <v>BEN YURK</v>
      </c>
      <c r="H64" s="361" t="s">
        <v>5</v>
      </c>
      <c r="I64" s="659">
        <f>Kohler!N10</f>
        <v>0</v>
      </c>
      <c r="J64" s="659">
        <v>0</v>
      </c>
      <c r="K64" s="777">
        <f>I64+J64</f>
        <v>0</v>
      </c>
    </row>
    <row r="65" spans="1:11" s="202" customFormat="1" ht="15" customHeight="1">
      <c r="A65" s="360">
        <f t="shared" si="3"/>
        <v>63</v>
      </c>
      <c r="B65" s="360" t="str">
        <f>Kohler!B25</f>
        <v>CONNOR SBROCCO</v>
      </c>
      <c r="C65" s="361" t="s">
        <v>5</v>
      </c>
      <c r="D65" s="659" t="e">
        <f>Kohler!O25</f>
        <v>#DIV/0!</v>
      </c>
      <c r="E65" s="204"/>
      <c r="F65" s="360">
        <f t="shared" si="2"/>
        <v>63</v>
      </c>
      <c r="G65" s="360" t="str">
        <f>Kohler!B13</f>
        <v>ASHTON ELMENDORF</v>
      </c>
      <c r="H65" s="361" t="s">
        <v>5</v>
      </c>
      <c r="I65" s="659">
        <f>Kohler!N13</f>
        <v>0</v>
      </c>
      <c r="J65" s="659">
        <v>0</v>
      </c>
      <c r="K65" s="777">
        <f>I65+J65</f>
        <v>0</v>
      </c>
    </row>
    <row r="66" spans="1:11" s="202" customFormat="1" ht="15" customHeight="1">
      <c r="A66" s="360">
        <f t="shared" si="3"/>
        <v>64</v>
      </c>
      <c r="B66" s="360" t="str">
        <f>Ozaukee!B25</f>
        <v>COLIN HUGHES</v>
      </c>
      <c r="C66" s="361" t="s">
        <v>27</v>
      </c>
      <c r="D66" s="659" t="e">
        <f>Ozaukee!O25</f>
        <v>#DIV/0!</v>
      </c>
      <c r="E66" s="204"/>
      <c r="F66" s="360">
        <f t="shared" si="2"/>
        <v>64</v>
      </c>
      <c r="G66" s="360" t="str">
        <f>Ozaukee!B13</f>
        <v>AARON SUSEN</v>
      </c>
      <c r="H66" s="361" t="s">
        <v>27</v>
      </c>
      <c r="I66" s="659">
        <f>Ozaukee!N13</f>
        <v>0</v>
      </c>
      <c r="J66" s="659">
        <v>0</v>
      </c>
      <c r="K66" s="777">
        <f>I66+J66</f>
        <v>0</v>
      </c>
    </row>
    <row r="67" spans="1:11" s="202" customFormat="1" ht="15" customHeight="1">
      <c r="A67" s="360">
        <f t="shared" si="3"/>
        <v>65</v>
      </c>
      <c r="B67" s="360" t="str">
        <f>Kohler!B23</f>
        <v>BEN YURK</v>
      </c>
      <c r="C67" s="361" t="s">
        <v>5</v>
      </c>
      <c r="D67" s="659" t="e">
        <f>Kohler!O23</f>
        <v>#DIV/0!</v>
      </c>
      <c r="E67" s="204"/>
      <c r="F67" s="360">
        <f t="shared" si="2"/>
        <v>65</v>
      </c>
      <c r="G67" s="360" t="str">
        <f>ELAKE!B10</f>
        <v>ANTHONY KLAHN</v>
      </c>
      <c r="H67" s="361" t="s">
        <v>24</v>
      </c>
      <c r="I67" s="659">
        <f>ELAKE!N10</f>
        <v>0</v>
      </c>
      <c r="J67" s="659">
        <v>0</v>
      </c>
      <c r="K67" s="777">
        <f>I67+J67</f>
        <v>0</v>
      </c>
    </row>
    <row r="68" spans="1:11" s="202" customFormat="1" ht="15" customHeight="1">
      <c r="A68" s="360">
        <f t="shared" si="3"/>
        <v>66</v>
      </c>
      <c r="B68" s="360" t="str">
        <f>Kohler!B26</f>
        <v>ASHTON ELMENDORF</v>
      </c>
      <c r="C68" s="361" t="s">
        <v>5</v>
      </c>
      <c r="D68" s="659" t="e">
        <f>Kohler!O26</f>
        <v>#DIV/0!</v>
      </c>
      <c r="E68" s="204"/>
      <c r="F68" s="360">
        <f aca="true" t="shared" si="4" ref="F68:F92">F67+1</f>
        <v>66</v>
      </c>
      <c r="G68" s="360" t="str">
        <f>CGrove!B11</f>
        <v>TTYLER WONSER</v>
      </c>
      <c r="H68" s="361" t="s">
        <v>23</v>
      </c>
      <c r="I68" s="659">
        <f>CGrove!N11</f>
        <v>0</v>
      </c>
      <c r="J68" s="659">
        <v>0</v>
      </c>
      <c r="K68" s="777">
        <f>I68+J68</f>
        <v>0</v>
      </c>
    </row>
    <row r="69" spans="1:11" s="202" customFormat="1" ht="15" customHeight="1">
      <c r="A69" s="360">
        <f t="shared" si="3"/>
        <v>67</v>
      </c>
      <c r="B69" s="360" t="str">
        <f>Ozaukee!B26</f>
        <v>AARON SUSEN</v>
      </c>
      <c r="C69" s="361" t="s">
        <v>27</v>
      </c>
      <c r="D69" s="659" t="e">
        <f>Ozaukee!O26</f>
        <v>#DIV/0!</v>
      </c>
      <c r="E69" s="204"/>
      <c r="F69" s="360">
        <f t="shared" si="4"/>
        <v>67</v>
      </c>
      <c r="G69" s="360" t="str">
        <f>CGrove!B10</f>
        <v>BRETT RICHARDS</v>
      </c>
      <c r="H69" s="361" t="str">
        <f>CGrove!$B$1</f>
        <v>CG</v>
      </c>
      <c r="I69" s="659">
        <f>CGrove!N10</f>
        <v>0</v>
      </c>
      <c r="J69" s="659">
        <v>0</v>
      </c>
      <c r="K69" s="777">
        <f>I69+J69</f>
        <v>0</v>
      </c>
    </row>
    <row r="70" spans="1:11" s="202" customFormat="1" ht="15" customHeight="1">
      <c r="A70" s="360">
        <f t="shared" si="3"/>
        <v>68</v>
      </c>
      <c r="B70" s="360" t="str">
        <f>SLutheran!B24</f>
        <v> </v>
      </c>
      <c r="C70" s="361" t="s">
        <v>30</v>
      </c>
      <c r="D70" s="659" t="e">
        <f>SLutheran!O24</f>
        <v>#DIV/0!</v>
      </c>
      <c r="E70" s="204"/>
      <c r="F70" s="360">
        <f t="shared" si="4"/>
        <v>68</v>
      </c>
      <c r="G70" s="360" t="str">
        <f>SLutheran!B10</f>
        <v> </v>
      </c>
      <c r="H70" s="361" t="s">
        <v>30</v>
      </c>
      <c r="I70" s="659">
        <f>SLutheran!N10</f>
        <v>0</v>
      </c>
      <c r="J70" s="659">
        <v>0</v>
      </c>
      <c r="K70" s="777">
        <f aca="true" t="shared" si="5" ref="K67:K98">I70+J70</f>
        <v>0</v>
      </c>
    </row>
    <row r="71" spans="1:11" s="202" customFormat="1" ht="15" customHeight="1">
      <c r="A71" s="360">
        <f t="shared" si="3"/>
        <v>69</v>
      </c>
      <c r="B71" s="360" t="str">
        <f>SLutheran!B23</f>
        <v> </v>
      </c>
      <c r="C71" s="361" t="s">
        <v>30</v>
      </c>
      <c r="D71" s="659" t="e">
        <f>SLutheran!O23</f>
        <v>#DIV/0!</v>
      </c>
      <c r="E71" s="204"/>
      <c r="F71" s="360">
        <f t="shared" si="4"/>
        <v>69</v>
      </c>
      <c r="G71" s="360" t="str">
        <f>SLutheran!B11</f>
        <v> </v>
      </c>
      <c r="H71" s="361" t="s">
        <v>30</v>
      </c>
      <c r="I71" s="659">
        <f>SLutheran!N11</f>
        <v>0</v>
      </c>
      <c r="J71" s="659">
        <v>0</v>
      </c>
      <c r="K71" s="777">
        <f t="shared" si="5"/>
        <v>0</v>
      </c>
    </row>
    <row r="72" spans="1:11" s="202" customFormat="1" ht="15" customHeight="1">
      <c r="A72" s="360">
        <f t="shared" si="3"/>
        <v>70</v>
      </c>
      <c r="B72" s="360" t="str">
        <f>SLutheran!B27</f>
        <v> </v>
      </c>
      <c r="C72" s="361" t="s">
        <v>30</v>
      </c>
      <c r="D72" s="659" t="e">
        <f>SLutheran!O27</f>
        <v>#DIV/0!</v>
      </c>
      <c r="E72" s="204"/>
      <c r="F72" s="360">
        <f t="shared" si="4"/>
        <v>70</v>
      </c>
      <c r="G72" s="360" t="str">
        <f>SLutheran!B14</f>
        <v> </v>
      </c>
      <c r="H72" s="361" t="s">
        <v>30</v>
      </c>
      <c r="I72" s="659">
        <f>SLutheran!N14</f>
        <v>0</v>
      </c>
      <c r="J72" s="659">
        <v>0</v>
      </c>
      <c r="K72" s="777">
        <f t="shared" si="5"/>
        <v>0</v>
      </c>
    </row>
    <row r="73" spans="1:11" ht="18">
      <c r="A73" s="360">
        <f t="shared" si="3"/>
        <v>71</v>
      </c>
      <c r="B73" s="360" t="str">
        <f>SLutheran!B25</f>
        <v> </v>
      </c>
      <c r="C73" s="361" t="s">
        <v>30</v>
      </c>
      <c r="D73" s="659" t="e">
        <f>SLutheran!O25</f>
        <v>#DIV/0!</v>
      </c>
      <c r="E73" s="203"/>
      <c r="F73" s="360">
        <f t="shared" si="4"/>
        <v>71</v>
      </c>
      <c r="G73" s="360" t="str">
        <f>SLutheran!B12</f>
        <v> </v>
      </c>
      <c r="H73" s="361" t="s">
        <v>30</v>
      </c>
      <c r="I73" s="659">
        <f>SLutheran!N12</f>
        <v>0</v>
      </c>
      <c r="J73" s="659">
        <v>0</v>
      </c>
      <c r="K73" s="777">
        <f t="shared" si="5"/>
        <v>0</v>
      </c>
    </row>
    <row r="74" spans="1:11" ht="18">
      <c r="A74" s="360">
        <f t="shared" si="3"/>
        <v>72</v>
      </c>
      <c r="B74" s="360" t="str">
        <f>SLutheran!B26</f>
        <v> </v>
      </c>
      <c r="C74" s="361" t="s">
        <v>30</v>
      </c>
      <c r="D74" s="659" t="e">
        <f>SLutheran!O26</f>
        <v>#DIV/0!</v>
      </c>
      <c r="E74" s="203"/>
      <c r="F74" s="360">
        <f t="shared" si="4"/>
        <v>72</v>
      </c>
      <c r="G74" s="360" t="str">
        <f>SLutheran!B13</f>
        <v> </v>
      </c>
      <c r="H74" s="361" t="s">
        <v>30</v>
      </c>
      <c r="I74" s="659">
        <f>SLutheran!N13</f>
        <v>0</v>
      </c>
      <c r="J74" s="659">
        <v>0</v>
      </c>
      <c r="K74" s="777">
        <f t="shared" si="5"/>
        <v>0</v>
      </c>
    </row>
    <row r="75" spans="1:11" ht="18">
      <c r="A75" s="360">
        <f t="shared" si="3"/>
        <v>73</v>
      </c>
      <c r="B75" s="360">
        <f>Oostburg!B23</f>
        <v>0</v>
      </c>
      <c r="C75" s="361" t="s">
        <v>26</v>
      </c>
      <c r="D75" s="659" t="e">
        <f>Oostburg!O23</f>
        <v>#DIV/0!</v>
      </c>
      <c r="E75" s="203"/>
      <c r="F75" s="360">
        <f t="shared" si="4"/>
        <v>73</v>
      </c>
      <c r="G75" s="360">
        <f>Oostburg!B10</f>
        <v>0</v>
      </c>
      <c r="H75" s="361" t="s">
        <v>26</v>
      </c>
      <c r="I75" s="659">
        <f>Oostburg!N10</f>
        <v>0</v>
      </c>
      <c r="J75" s="659">
        <v>0</v>
      </c>
      <c r="K75" s="777">
        <f t="shared" si="5"/>
        <v>0</v>
      </c>
    </row>
    <row r="76" spans="1:11" ht="18">
      <c r="A76" s="360">
        <f t="shared" si="3"/>
        <v>74</v>
      </c>
      <c r="B76" s="360">
        <f>RLake!B24</f>
        <v>0</v>
      </c>
      <c r="C76" s="361" t="s">
        <v>28</v>
      </c>
      <c r="D76" s="659" t="e">
        <f>RLake!O24</f>
        <v>#DIV/0!</v>
      </c>
      <c r="E76" s="203"/>
      <c r="F76" s="360">
        <f t="shared" si="4"/>
        <v>74</v>
      </c>
      <c r="G76" s="360">
        <f>RLake!B11</f>
        <v>0</v>
      </c>
      <c r="H76" s="361" t="s">
        <v>28</v>
      </c>
      <c r="I76" s="659">
        <f>RLake!N11</f>
        <v>0</v>
      </c>
      <c r="J76" s="659">
        <v>0</v>
      </c>
      <c r="K76" s="777">
        <f t="shared" si="5"/>
        <v>0</v>
      </c>
    </row>
    <row r="77" spans="1:11" ht="18">
      <c r="A77" s="360">
        <f t="shared" si="3"/>
        <v>75</v>
      </c>
      <c r="B77" s="360">
        <f>Oostburg!B24</f>
        <v>0</v>
      </c>
      <c r="C77" s="361" t="s">
        <v>26</v>
      </c>
      <c r="D77" s="659" t="e">
        <f>Oostburg!O24</f>
        <v>#DIV/0!</v>
      </c>
      <c r="E77" s="203"/>
      <c r="F77" s="360">
        <f t="shared" si="4"/>
        <v>75</v>
      </c>
      <c r="G77" s="360">
        <f>Oostburg!B11</f>
        <v>0</v>
      </c>
      <c r="H77" s="361" t="s">
        <v>26</v>
      </c>
      <c r="I77" s="659">
        <f>Oostburg!N11</f>
        <v>0</v>
      </c>
      <c r="J77" s="659">
        <v>0</v>
      </c>
      <c r="K77" s="777">
        <f t="shared" si="5"/>
        <v>0</v>
      </c>
    </row>
    <row r="78" spans="1:11" ht="18">
      <c r="A78" s="360">
        <f t="shared" si="3"/>
        <v>76</v>
      </c>
      <c r="B78" s="360">
        <f>CGrove!B26</f>
        <v>0</v>
      </c>
      <c r="C78" s="361" t="s">
        <v>23</v>
      </c>
      <c r="D78" s="659" t="e">
        <f>CGrove!O26</f>
        <v>#DIV/0!</v>
      </c>
      <c r="E78" s="203"/>
      <c r="F78" s="360">
        <f t="shared" si="4"/>
        <v>76</v>
      </c>
      <c r="G78" s="360">
        <f>Kohler!B14</f>
        <v>0</v>
      </c>
      <c r="H78" s="361" t="s">
        <v>5</v>
      </c>
      <c r="I78" s="659">
        <f>Kohler!N14</f>
        <v>0</v>
      </c>
      <c r="J78" s="659">
        <v>0</v>
      </c>
      <c r="K78" s="777">
        <f t="shared" si="5"/>
        <v>0</v>
      </c>
    </row>
    <row r="79" spans="1:11" ht="18">
      <c r="A79" s="360">
        <f t="shared" si="3"/>
        <v>77</v>
      </c>
      <c r="B79" s="360">
        <f>CGrove!B27</f>
        <v>0</v>
      </c>
      <c r="C79" s="361" t="s">
        <v>23</v>
      </c>
      <c r="D79" s="659" t="e">
        <f>CGrove!O27</f>
        <v>#DIV/0!</v>
      </c>
      <c r="E79" s="203"/>
      <c r="F79" s="360">
        <f t="shared" si="4"/>
        <v>77</v>
      </c>
      <c r="G79" s="360">
        <f>ELAKE!B13</f>
        <v>0</v>
      </c>
      <c r="H79" s="361" t="s">
        <v>24</v>
      </c>
      <c r="I79" s="659">
        <f>ELAKE!N13</f>
        <v>0</v>
      </c>
      <c r="J79" s="659">
        <v>0</v>
      </c>
      <c r="K79" s="777">
        <f t="shared" si="5"/>
        <v>0</v>
      </c>
    </row>
    <row r="80" spans="1:11" ht="18">
      <c r="A80" s="360">
        <f t="shared" si="3"/>
        <v>78</v>
      </c>
      <c r="B80" s="360">
        <f>ELAKE!B27</f>
        <v>0</v>
      </c>
      <c r="C80" s="361" t="s">
        <v>24</v>
      </c>
      <c r="D80" s="659" t="e">
        <f>ELAKE!O27</f>
        <v>#DIV/0!</v>
      </c>
      <c r="E80" s="203"/>
      <c r="F80" s="360">
        <f t="shared" si="4"/>
        <v>78</v>
      </c>
      <c r="G80" s="360">
        <f>ELAKE!B12</f>
        <v>0</v>
      </c>
      <c r="H80" s="361" t="s">
        <v>24</v>
      </c>
      <c r="I80" s="659">
        <f>ELAKE!N12</f>
        <v>0</v>
      </c>
      <c r="J80" s="659">
        <v>0</v>
      </c>
      <c r="K80" s="777">
        <f t="shared" si="5"/>
        <v>0</v>
      </c>
    </row>
    <row r="81" spans="1:11" ht="18">
      <c r="A81" s="360">
        <f t="shared" si="3"/>
        <v>79</v>
      </c>
      <c r="B81" s="360">
        <f>Oostburg!B27</f>
        <v>0</v>
      </c>
      <c r="C81" s="361" t="s">
        <v>26</v>
      </c>
      <c r="D81" s="659" t="e">
        <f>Oostburg!O27</f>
        <v>#DIV/0!</v>
      </c>
      <c r="E81" s="203"/>
      <c r="F81" s="360">
        <f t="shared" si="4"/>
        <v>79</v>
      </c>
      <c r="G81" s="360">
        <f>ELAKE!B11</f>
        <v>0</v>
      </c>
      <c r="H81" s="361" t="s">
        <v>24</v>
      </c>
      <c r="I81" s="659">
        <f>ELAKE!N11</f>
        <v>0</v>
      </c>
      <c r="J81" s="659">
        <v>0</v>
      </c>
      <c r="K81" s="777">
        <f t="shared" si="5"/>
        <v>0</v>
      </c>
    </row>
    <row r="82" spans="1:11" ht="18">
      <c r="A82" s="360">
        <f t="shared" si="3"/>
        <v>80</v>
      </c>
      <c r="B82" s="360">
        <f>SChristian!B27</f>
        <v>0</v>
      </c>
      <c r="C82" s="361" t="s">
        <v>29</v>
      </c>
      <c r="D82" s="659" t="e">
        <f>SChristian!O27</f>
        <v>#DIV/0!</v>
      </c>
      <c r="E82" s="203"/>
      <c r="F82" s="360">
        <f t="shared" si="4"/>
        <v>80</v>
      </c>
      <c r="G82" s="360">
        <f>ELAKE!B14</f>
        <v>0</v>
      </c>
      <c r="H82" s="361" t="s">
        <v>24</v>
      </c>
      <c r="I82" s="659">
        <f>ELAKE!N14</f>
        <v>0</v>
      </c>
      <c r="J82" s="659">
        <v>0</v>
      </c>
      <c r="K82" s="777">
        <f t="shared" si="5"/>
        <v>0</v>
      </c>
    </row>
    <row r="83" spans="1:11" ht="18">
      <c r="A83" s="360">
        <f t="shared" si="3"/>
        <v>81</v>
      </c>
      <c r="B83" s="360">
        <f>CGrove!B25</f>
        <v>0</v>
      </c>
      <c r="C83" s="361" t="s">
        <v>23</v>
      </c>
      <c r="D83" s="659" t="e">
        <f>CGrove!O25</f>
        <v>#DIV/0!</v>
      </c>
      <c r="E83" s="203"/>
      <c r="F83" s="360">
        <f t="shared" si="4"/>
        <v>81</v>
      </c>
      <c r="G83" s="360">
        <f>Oostburg!B14</f>
        <v>0</v>
      </c>
      <c r="H83" s="361" t="s">
        <v>26</v>
      </c>
      <c r="I83" s="659">
        <f>Oostburg!N14</f>
        <v>0</v>
      </c>
      <c r="J83" s="659">
        <v>0</v>
      </c>
      <c r="K83" s="777">
        <f t="shared" si="5"/>
        <v>0</v>
      </c>
    </row>
    <row r="84" spans="1:11" ht="18">
      <c r="A84" s="360">
        <f t="shared" si="3"/>
        <v>82</v>
      </c>
      <c r="B84" s="360">
        <f>ELAKE!B24</f>
        <v>0</v>
      </c>
      <c r="C84" s="361" t="s">
        <v>24</v>
      </c>
      <c r="D84" s="659" t="e">
        <f>ELAKE!O24</f>
        <v>#DIV/0!</v>
      </c>
      <c r="E84" s="203"/>
      <c r="F84" s="360">
        <f t="shared" si="4"/>
        <v>82</v>
      </c>
      <c r="G84" s="360">
        <f>Oostburg!B12</f>
        <v>0</v>
      </c>
      <c r="H84" s="361" t="s">
        <v>26</v>
      </c>
      <c r="I84" s="659">
        <f>Oostburg!N12</f>
        <v>0</v>
      </c>
      <c r="J84" s="659">
        <v>0</v>
      </c>
      <c r="K84" s="777">
        <f t="shared" si="5"/>
        <v>0</v>
      </c>
    </row>
    <row r="85" spans="1:11" ht="18">
      <c r="A85" s="360">
        <f t="shared" si="3"/>
        <v>83</v>
      </c>
      <c r="B85" s="360">
        <f>ELAKE!B25</f>
        <v>0</v>
      </c>
      <c r="C85" s="361" t="s">
        <v>24</v>
      </c>
      <c r="D85" s="659" t="e">
        <f>ELAKE!O25</f>
        <v>#DIV/0!</v>
      </c>
      <c r="E85" s="203"/>
      <c r="F85" s="360">
        <f t="shared" si="4"/>
        <v>83</v>
      </c>
      <c r="G85" s="360">
        <f>Oostburg!B13</f>
        <v>0</v>
      </c>
      <c r="H85" s="361" t="s">
        <v>26</v>
      </c>
      <c r="I85" s="659">
        <f>Oostburg!N13</f>
        <v>0</v>
      </c>
      <c r="J85" s="659">
        <v>0</v>
      </c>
      <c r="K85" s="777">
        <f t="shared" si="5"/>
        <v>0</v>
      </c>
    </row>
    <row r="86" spans="1:11" ht="18">
      <c r="A86" s="360">
        <f t="shared" si="3"/>
        <v>84</v>
      </c>
      <c r="B86" s="360">
        <f>ELAKE!B26</f>
        <v>0</v>
      </c>
      <c r="C86" s="361" t="s">
        <v>24</v>
      </c>
      <c r="D86" s="659" t="e">
        <f>ELAKE!O26</f>
        <v>#DIV/0!</v>
      </c>
      <c r="E86" s="203"/>
      <c r="F86" s="360">
        <f t="shared" si="4"/>
        <v>84</v>
      </c>
      <c r="G86" s="360">
        <f>RLake!B14</f>
        <v>0</v>
      </c>
      <c r="H86" s="361" t="s">
        <v>28</v>
      </c>
      <c r="I86" s="659">
        <f>RLake!N14</f>
        <v>0</v>
      </c>
      <c r="J86" s="659">
        <v>0</v>
      </c>
      <c r="K86" s="777">
        <f t="shared" si="5"/>
        <v>0</v>
      </c>
    </row>
    <row r="87" spans="1:11" ht="18">
      <c r="A87" s="360">
        <f t="shared" si="3"/>
        <v>85</v>
      </c>
      <c r="B87" s="360">
        <f>Kohler!B27</f>
        <v>0</v>
      </c>
      <c r="C87" s="361" t="s">
        <v>5</v>
      </c>
      <c r="D87" s="659" t="e">
        <f>Kohler!O27</f>
        <v>#DIV/0!</v>
      </c>
      <c r="E87" s="203"/>
      <c r="F87" s="360">
        <f t="shared" si="4"/>
        <v>85</v>
      </c>
      <c r="G87" s="360">
        <f>RLake!B12</f>
        <v>0</v>
      </c>
      <c r="H87" s="361" t="s">
        <v>28</v>
      </c>
      <c r="I87" s="659">
        <f>RLake!N12</f>
        <v>0</v>
      </c>
      <c r="J87" s="659">
        <v>0</v>
      </c>
      <c r="K87" s="777">
        <f t="shared" si="5"/>
        <v>0</v>
      </c>
    </row>
    <row r="88" spans="1:11" ht="18">
      <c r="A88" s="360">
        <f t="shared" si="3"/>
        <v>86</v>
      </c>
      <c r="B88" s="360">
        <f>Oostburg!B25</f>
        <v>0</v>
      </c>
      <c r="C88" s="361" t="s">
        <v>26</v>
      </c>
      <c r="D88" s="659" t="e">
        <f>Oostburg!O25</f>
        <v>#DIV/0!</v>
      </c>
      <c r="E88" s="203"/>
      <c r="F88" s="360">
        <f t="shared" si="4"/>
        <v>86</v>
      </c>
      <c r="G88" s="360">
        <f>RLake!B13</f>
        <v>0</v>
      </c>
      <c r="H88" s="361" t="s">
        <v>28</v>
      </c>
      <c r="I88" s="659">
        <f>RLake!N13</f>
        <v>0</v>
      </c>
      <c r="J88" s="659">
        <v>0</v>
      </c>
      <c r="K88" s="777">
        <f t="shared" si="5"/>
        <v>0</v>
      </c>
    </row>
    <row r="89" spans="1:11" ht="18">
      <c r="A89" s="360">
        <f t="shared" si="3"/>
        <v>87</v>
      </c>
      <c r="B89" s="360">
        <f>Oostburg!B26</f>
        <v>0</v>
      </c>
      <c r="C89" s="361" t="s">
        <v>26</v>
      </c>
      <c r="D89" s="659" t="e">
        <f>Oostburg!O26</f>
        <v>#DIV/0!</v>
      </c>
      <c r="E89" s="203"/>
      <c r="F89" s="360">
        <f t="shared" si="4"/>
        <v>87</v>
      </c>
      <c r="G89" s="360">
        <f>SChristian!B14</f>
        <v>0</v>
      </c>
      <c r="H89" s="361" t="s">
        <v>29</v>
      </c>
      <c r="I89" s="659">
        <f>SChristian!N14</f>
        <v>0</v>
      </c>
      <c r="J89" s="659">
        <v>0</v>
      </c>
      <c r="K89" s="777">
        <f t="shared" si="5"/>
        <v>0</v>
      </c>
    </row>
    <row r="90" spans="1:11" ht="18">
      <c r="A90" s="360">
        <f t="shared" si="3"/>
        <v>88</v>
      </c>
      <c r="B90" s="360">
        <f>RLake!B27</f>
        <v>0</v>
      </c>
      <c r="C90" s="361" t="s">
        <v>28</v>
      </c>
      <c r="D90" s="659" t="e">
        <f>RLake!O27</f>
        <v>#DIV/0!</v>
      </c>
      <c r="E90" s="203"/>
      <c r="F90" s="360">
        <f t="shared" si="4"/>
        <v>88</v>
      </c>
      <c r="G90" s="360">
        <f>CGrove!B13</f>
        <v>0</v>
      </c>
      <c r="H90" s="361" t="s">
        <v>23</v>
      </c>
      <c r="I90" s="659">
        <f>CGrove!N13</f>
        <v>0</v>
      </c>
      <c r="J90" s="659">
        <v>0</v>
      </c>
      <c r="K90" s="777">
        <f t="shared" si="5"/>
        <v>0</v>
      </c>
    </row>
    <row r="91" spans="1:11" ht="18">
      <c r="A91" s="360">
        <f t="shared" si="3"/>
        <v>89</v>
      </c>
      <c r="B91" s="360">
        <f>RLake!B25</f>
        <v>0</v>
      </c>
      <c r="C91" s="361" t="s">
        <v>28</v>
      </c>
      <c r="D91" s="659" t="e">
        <f>RLake!O25</f>
        <v>#DIV/0!</v>
      </c>
      <c r="E91" s="203"/>
      <c r="F91" s="360">
        <f t="shared" si="4"/>
        <v>89</v>
      </c>
      <c r="G91" s="360">
        <f>CGrove!B12</f>
        <v>0</v>
      </c>
      <c r="H91" s="361" t="s">
        <v>23</v>
      </c>
      <c r="I91" s="659">
        <f>CGrove!N12</f>
        <v>0</v>
      </c>
      <c r="J91" s="659">
        <v>0</v>
      </c>
      <c r="K91" s="777">
        <f t="shared" si="5"/>
        <v>0</v>
      </c>
    </row>
    <row r="92" spans="1:11" ht="18">
      <c r="A92" s="360">
        <f t="shared" si="3"/>
        <v>90</v>
      </c>
      <c r="B92" s="360">
        <f>RLake!B26</f>
        <v>0</v>
      </c>
      <c r="C92" s="361" t="s">
        <v>28</v>
      </c>
      <c r="D92" s="659" t="e">
        <f>RLake!O26</f>
        <v>#DIV/0!</v>
      </c>
      <c r="E92" s="203"/>
      <c r="F92" s="360">
        <f t="shared" si="4"/>
        <v>90</v>
      </c>
      <c r="G92" s="360">
        <f>CGrove!B14</f>
        <v>0</v>
      </c>
      <c r="H92" s="361" t="str">
        <f>CGrove!$B$1</f>
        <v>CG</v>
      </c>
      <c r="I92" s="659">
        <f>CGrove!N14</f>
        <v>0</v>
      </c>
      <c r="J92" s="659">
        <v>0</v>
      </c>
      <c r="K92" s="777">
        <f t="shared" si="5"/>
        <v>0</v>
      </c>
    </row>
  </sheetData>
  <sheetProtection/>
  <mergeCells count="5">
    <mergeCell ref="A1:D1"/>
    <mergeCell ref="F1:K1"/>
    <mergeCell ref="L3:L7"/>
    <mergeCell ref="L8:L12"/>
    <mergeCell ref="L13:L17"/>
  </mergeCells>
  <printOptions horizontalCentered="1" verticalCentered="1"/>
  <pageMargins left="0.25" right="0.25" top="0.5" bottom="0.25" header="0.25" footer="0"/>
  <pageSetup fitToHeight="1" fitToWidth="1" horizontalDpi="600" verticalDpi="600" orientation="portrait" scale="72" r:id="rId1"/>
  <headerFooter alignWithMargins="0">
    <oddHeader>&amp;CCENTRAL LAKESHORE CONFERENCE - INDIVIDUAL ALL-CONFERENCE STANDINGS AND SCORING AVERAGES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1"/>
  <sheetViews>
    <sheetView zoomScale="80" zoomScaleNormal="80" zoomScalePageLayoutView="0" workbookViewId="0" topLeftCell="C1">
      <selection activeCell="C25" sqref="C25"/>
    </sheetView>
  </sheetViews>
  <sheetFormatPr defaultColWidth="9.140625" defaultRowHeight="12.75"/>
  <cols>
    <col min="1" max="1" width="2.7109375" style="0" customWidth="1"/>
    <col min="2" max="2" width="9.140625" style="0" customWidth="1"/>
    <col min="3" max="3" width="40.00390625" style="0" customWidth="1"/>
    <col min="4" max="4" width="8.140625" style="0" customWidth="1"/>
    <col min="5" max="13" width="6.7109375" style="200" customWidth="1"/>
    <col min="14" max="14" width="9.00390625" style="200" customWidth="1"/>
    <col min="15" max="15" width="6.7109375" style="749" customWidth="1"/>
    <col min="16" max="23" width="6.7109375" style="0" customWidth="1"/>
    <col min="24" max="24" width="10.8515625" style="0" customWidth="1"/>
    <col min="25" max="25" width="12.57421875" style="0" customWidth="1"/>
    <col min="26" max="26" width="3.7109375" style="750" customWidth="1"/>
    <col min="27" max="44" width="2.7109375" style="751" hidden="1" customWidth="1"/>
    <col min="45" max="45" width="9.140625" style="751" customWidth="1"/>
    <col min="51" max="104" width="2.7109375" style="751" hidden="1" customWidth="1"/>
    <col min="105" max="105" width="12.57421875" style="0" customWidth="1"/>
    <col min="106" max="106" width="12.8515625" style="0" customWidth="1"/>
    <col min="107" max="107" width="12.57421875" style="0" customWidth="1"/>
    <col min="108" max="108" width="2.8515625" style="0" customWidth="1"/>
  </cols>
  <sheetData>
    <row r="1" spans="1:108" ht="15.75" thickBot="1">
      <c r="A1" s="661"/>
      <c r="B1" s="662"/>
      <c r="C1" s="662"/>
      <c r="D1" s="662"/>
      <c r="E1" s="663"/>
      <c r="F1" s="662"/>
      <c r="G1" s="662"/>
      <c r="H1" s="662"/>
      <c r="I1" s="662"/>
      <c r="J1" s="662"/>
      <c r="K1" s="662"/>
      <c r="L1" s="662"/>
      <c r="M1" s="662"/>
      <c r="N1" s="663"/>
      <c r="O1" s="664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6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8"/>
      <c r="AT1" s="669"/>
      <c r="AU1" s="669"/>
      <c r="AV1" s="669"/>
      <c r="AW1" s="669"/>
      <c r="AX1" s="669"/>
      <c r="AY1" s="670"/>
      <c r="AZ1" s="671"/>
      <c r="BA1" s="671"/>
      <c r="BB1" s="671"/>
      <c r="BC1" s="671"/>
      <c r="BD1" s="671"/>
      <c r="BE1" s="671"/>
      <c r="BF1" s="671"/>
      <c r="BG1" s="671"/>
      <c r="BH1" s="671"/>
      <c r="BI1" s="671"/>
      <c r="BJ1" s="671"/>
      <c r="BK1" s="671"/>
      <c r="BL1" s="671"/>
      <c r="BM1" s="671"/>
      <c r="BN1" s="671"/>
      <c r="BO1" s="671"/>
      <c r="BP1" s="672"/>
      <c r="BQ1" s="671"/>
      <c r="BR1" s="671"/>
      <c r="BS1" s="671"/>
      <c r="BT1" s="671"/>
      <c r="BU1" s="671"/>
      <c r="BV1" s="671"/>
      <c r="BW1" s="671"/>
      <c r="BX1" s="671"/>
      <c r="BY1" s="671"/>
      <c r="BZ1" s="671"/>
      <c r="CA1" s="671"/>
      <c r="CB1" s="671"/>
      <c r="CC1" s="671"/>
      <c r="CD1" s="671"/>
      <c r="CE1" s="671"/>
      <c r="CF1" s="671"/>
      <c r="CG1" s="671"/>
      <c r="CH1" s="671"/>
      <c r="CI1" s="670"/>
      <c r="CJ1" s="671"/>
      <c r="CK1" s="671"/>
      <c r="CL1" s="671"/>
      <c r="CM1" s="671"/>
      <c r="CN1" s="671"/>
      <c r="CO1" s="671"/>
      <c r="CP1" s="671"/>
      <c r="CQ1" s="671"/>
      <c r="CR1" s="671"/>
      <c r="CS1" s="671"/>
      <c r="CT1" s="671"/>
      <c r="CU1" s="671"/>
      <c r="CV1" s="671"/>
      <c r="CW1" s="671"/>
      <c r="CX1" s="671"/>
      <c r="CY1" s="671"/>
      <c r="CZ1" s="672"/>
      <c r="DA1" s="669"/>
      <c r="DB1" s="669"/>
      <c r="DC1" s="669"/>
      <c r="DD1" s="673"/>
    </row>
    <row r="2" spans="1:108" ht="15.75" thickBot="1">
      <c r="A2" s="674"/>
      <c r="B2" s="675" t="s">
        <v>237</v>
      </c>
      <c r="C2" s="676">
        <v>41781</v>
      </c>
      <c r="D2" s="677" t="s">
        <v>47</v>
      </c>
      <c r="E2" s="830" t="s">
        <v>272</v>
      </c>
      <c r="F2" s="831"/>
      <c r="G2" s="831"/>
      <c r="H2" s="831"/>
      <c r="I2" s="831"/>
      <c r="J2" s="831"/>
      <c r="K2" s="831"/>
      <c r="L2" s="831"/>
      <c r="M2" s="832"/>
      <c r="N2" s="678">
        <v>33.5</v>
      </c>
      <c r="O2" s="833" t="s">
        <v>238</v>
      </c>
      <c r="P2" s="834"/>
      <c r="Q2" s="834"/>
      <c r="R2" s="834"/>
      <c r="S2" s="834"/>
      <c r="T2" s="834"/>
      <c r="U2" s="834"/>
      <c r="V2" s="834"/>
      <c r="W2" s="835"/>
      <c r="X2" s="679">
        <v>36.5</v>
      </c>
      <c r="Y2" s="680">
        <f>N2+X2</f>
        <v>70</v>
      </c>
      <c r="Z2" s="681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82"/>
      <c r="AT2" s="683"/>
      <c r="AU2" s="683"/>
      <c r="AV2" s="683"/>
      <c r="AW2" s="683"/>
      <c r="AX2" s="683"/>
      <c r="AY2" s="684"/>
      <c r="AZ2" s="685"/>
      <c r="BA2" s="685"/>
      <c r="BB2" s="685"/>
      <c r="BC2" s="685"/>
      <c r="BD2" s="685"/>
      <c r="BE2" s="685"/>
      <c r="BF2" s="685"/>
      <c r="BG2" s="685"/>
      <c r="BH2" s="685"/>
      <c r="BI2" s="685"/>
      <c r="BJ2" s="685"/>
      <c r="BK2" s="685"/>
      <c r="BL2" s="685"/>
      <c r="BM2" s="685"/>
      <c r="BN2" s="685"/>
      <c r="BO2" s="685"/>
      <c r="BP2" s="686"/>
      <c r="BQ2" s="685"/>
      <c r="BR2" s="685"/>
      <c r="BS2" s="685"/>
      <c r="BT2" s="685"/>
      <c r="BU2" s="685"/>
      <c r="BV2" s="685"/>
      <c r="BW2" s="685"/>
      <c r="BX2" s="685"/>
      <c r="BY2" s="685"/>
      <c r="BZ2" s="685"/>
      <c r="CA2" s="685"/>
      <c r="CB2" s="685"/>
      <c r="CC2" s="685"/>
      <c r="CD2" s="685"/>
      <c r="CE2" s="685"/>
      <c r="CF2" s="685"/>
      <c r="CG2" s="685"/>
      <c r="CH2" s="685"/>
      <c r="CI2" s="684"/>
      <c r="CJ2" s="685"/>
      <c r="CK2" s="685"/>
      <c r="CL2" s="685"/>
      <c r="CM2" s="685"/>
      <c r="CN2" s="685"/>
      <c r="CO2" s="685"/>
      <c r="CP2" s="685"/>
      <c r="CQ2" s="685"/>
      <c r="CR2" s="685"/>
      <c r="CS2" s="685"/>
      <c r="CT2" s="685"/>
      <c r="CU2" s="685"/>
      <c r="CV2" s="685"/>
      <c r="CW2" s="685"/>
      <c r="CX2" s="685"/>
      <c r="CY2" s="685"/>
      <c r="CZ2" s="686"/>
      <c r="DA2" s="683"/>
      <c r="DB2" s="683"/>
      <c r="DC2" s="683"/>
      <c r="DD2" s="687"/>
    </row>
    <row r="3" spans="1:108" ht="15.75" thickBot="1">
      <c r="A3" s="688"/>
      <c r="B3" s="689" t="s">
        <v>239</v>
      </c>
      <c r="C3" s="690" t="s">
        <v>303</v>
      </c>
      <c r="D3" s="691" t="s">
        <v>241</v>
      </c>
      <c r="E3" s="836" t="s">
        <v>271</v>
      </c>
      <c r="F3" s="837"/>
      <c r="G3" s="837"/>
      <c r="H3" s="837"/>
      <c r="I3" s="837"/>
      <c r="J3" s="837"/>
      <c r="K3" s="837"/>
      <c r="L3" s="837"/>
      <c r="M3" s="838"/>
      <c r="N3" s="692">
        <v>115</v>
      </c>
      <c r="O3" s="839" t="s">
        <v>242</v>
      </c>
      <c r="P3" s="840"/>
      <c r="Q3" s="840"/>
      <c r="R3" s="840"/>
      <c r="S3" s="840"/>
      <c r="T3" s="840"/>
      <c r="U3" s="840"/>
      <c r="V3" s="840"/>
      <c r="W3" s="841"/>
      <c r="X3" s="693">
        <v>127</v>
      </c>
      <c r="Y3" s="694">
        <f>AVERAGE(N3:X3)</f>
        <v>121</v>
      </c>
      <c r="Z3" s="666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7"/>
      <c r="AQ3" s="667"/>
      <c r="AR3" s="667"/>
      <c r="AS3" s="682"/>
      <c r="AT3" s="683"/>
      <c r="AU3" s="683"/>
      <c r="AV3" s="683"/>
      <c r="AW3" s="683"/>
      <c r="AX3" s="683"/>
      <c r="AY3" s="684"/>
      <c r="AZ3" s="685"/>
      <c r="BA3" s="685"/>
      <c r="BB3" s="685"/>
      <c r="BC3" s="685"/>
      <c r="BD3" s="685"/>
      <c r="BE3" s="685"/>
      <c r="BF3" s="685"/>
      <c r="BG3" s="685"/>
      <c r="BH3" s="685"/>
      <c r="BI3" s="685"/>
      <c r="BJ3" s="685"/>
      <c r="BK3" s="685"/>
      <c r="BL3" s="685"/>
      <c r="BM3" s="685"/>
      <c r="BN3" s="685"/>
      <c r="BO3" s="685"/>
      <c r="BP3" s="686"/>
      <c r="BQ3" s="685"/>
      <c r="BR3" s="685"/>
      <c r="BS3" s="685"/>
      <c r="BT3" s="685"/>
      <c r="BU3" s="685"/>
      <c r="BV3" s="685"/>
      <c r="BW3" s="685"/>
      <c r="BX3" s="685"/>
      <c r="BY3" s="685"/>
      <c r="BZ3" s="685"/>
      <c r="CA3" s="685"/>
      <c r="CB3" s="685"/>
      <c r="CC3" s="685"/>
      <c r="CD3" s="685"/>
      <c r="CE3" s="685"/>
      <c r="CF3" s="685"/>
      <c r="CG3" s="685"/>
      <c r="CH3" s="685"/>
      <c r="CI3" s="684"/>
      <c r="CJ3" s="685"/>
      <c r="CK3" s="685"/>
      <c r="CL3" s="685"/>
      <c r="CM3" s="685"/>
      <c r="CN3" s="685"/>
      <c r="CO3" s="685"/>
      <c r="CP3" s="685"/>
      <c r="CQ3" s="685"/>
      <c r="CR3" s="685"/>
      <c r="CS3" s="685"/>
      <c r="CT3" s="685"/>
      <c r="CU3" s="685"/>
      <c r="CV3" s="685"/>
      <c r="CW3" s="685"/>
      <c r="CX3" s="685"/>
      <c r="CY3" s="685"/>
      <c r="CZ3" s="686"/>
      <c r="DA3" s="683"/>
      <c r="DB3" s="683"/>
      <c r="DC3" s="683"/>
      <c r="DD3" s="687"/>
    </row>
    <row r="4" spans="1:108" ht="15">
      <c r="A4" s="674"/>
      <c r="B4" s="695"/>
      <c r="C4" s="696"/>
      <c r="D4" s="697" t="s">
        <v>50</v>
      </c>
      <c r="E4" s="698">
        <v>4</v>
      </c>
      <c r="F4" s="698">
        <v>3</v>
      </c>
      <c r="G4" s="698">
        <v>4</v>
      </c>
      <c r="H4" s="698">
        <v>4</v>
      </c>
      <c r="I4" s="698">
        <v>3</v>
      </c>
      <c r="J4" s="698">
        <v>4</v>
      </c>
      <c r="K4" s="698">
        <v>5</v>
      </c>
      <c r="L4" s="698">
        <v>3</v>
      </c>
      <c r="M4" s="698">
        <v>4</v>
      </c>
      <c r="N4" s="698">
        <f>SUM(E4:M4)</f>
        <v>34</v>
      </c>
      <c r="O4" s="698">
        <v>4</v>
      </c>
      <c r="P4" s="698">
        <v>3</v>
      </c>
      <c r="Q4" s="698">
        <v>4</v>
      </c>
      <c r="R4" s="698">
        <v>4</v>
      </c>
      <c r="S4" s="698">
        <v>4</v>
      </c>
      <c r="T4" s="698">
        <v>5</v>
      </c>
      <c r="U4" s="698">
        <v>3</v>
      </c>
      <c r="V4" s="698">
        <v>5</v>
      </c>
      <c r="W4" s="698">
        <v>4</v>
      </c>
      <c r="X4" s="698">
        <f>SUM(O4:W4)</f>
        <v>36</v>
      </c>
      <c r="Y4" s="698">
        <f>N4+X4</f>
        <v>70</v>
      </c>
      <c r="Z4" s="681"/>
      <c r="AA4" s="667">
        <f>E4</f>
        <v>4</v>
      </c>
      <c r="AB4" s="667">
        <f aca="true" t="shared" si="0" ref="AB4:AH4">F4</f>
        <v>3</v>
      </c>
      <c r="AC4" s="667">
        <f t="shared" si="0"/>
        <v>4</v>
      </c>
      <c r="AD4" s="667">
        <f t="shared" si="0"/>
        <v>4</v>
      </c>
      <c r="AE4" s="667">
        <f t="shared" si="0"/>
        <v>3</v>
      </c>
      <c r="AF4" s="667">
        <f t="shared" si="0"/>
        <v>4</v>
      </c>
      <c r="AG4" s="667">
        <f t="shared" si="0"/>
        <v>5</v>
      </c>
      <c r="AH4" s="667">
        <f t="shared" si="0"/>
        <v>3</v>
      </c>
      <c r="AI4" s="667">
        <f>M4</f>
        <v>4</v>
      </c>
      <c r="AJ4" s="667">
        <f>O4</f>
        <v>4</v>
      </c>
      <c r="AK4" s="667">
        <f aca="true" t="shared" si="1" ref="AK4:AR4">P4</f>
        <v>3</v>
      </c>
      <c r="AL4" s="667">
        <f t="shared" si="1"/>
        <v>4</v>
      </c>
      <c r="AM4" s="667">
        <f t="shared" si="1"/>
        <v>4</v>
      </c>
      <c r="AN4" s="667">
        <f t="shared" si="1"/>
        <v>4</v>
      </c>
      <c r="AO4" s="667">
        <f t="shared" si="1"/>
        <v>5</v>
      </c>
      <c r="AP4" s="667">
        <f t="shared" si="1"/>
        <v>3</v>
      </c>
      <c r="AQ4" s="667">
        <f t="shared" si="1"/>
        <v>5</v>
      </c>
      <c r="AR4" s="667">
        <f t="shared" si="1"/>
        <v>4</v>
      </c>
      <c r="AS4" s="682"/>
      <c r="AT4" s="683"/>
      <c r="AU4" s="683"/>
      <c r="AV4" s="683"/>
      <c r="AW4" s="683"/>
      <c r="AX4" s="683"/>
      <c r="AY4" s="684">
        <f>E4</f>
        <v>4</v>
      </c>
      <c r="AZ4" s="685">
        <f aca="true" t="shared" si="2" ref="AZ4:BG4">F4</f>
        <v>3</v>
      </c>
      <c r="BA4" s="685">
        <f t="shared" si="2"/>
        <v>4</v>
      </c>
      <c r="BB4" s="685">
        <f t="shared" si="2"/>
        <v>4</v>
      </c>
      <c r="BC4" s="685">
        <f t="shared" si="2"/>
        <v>3</v>
      </c>
      <c r="BD4" s="685">
        <f t="shared" si="2"/>
        <v>4</v>
      </c>
      <c r="BE4" s="685">
        <f t="shared" si="2"/>
        <v>5</v>
      </c>
      <c r="BF4" s="685">
        <f t="shared" si="2"/>
        <v>3</v>
      </c>
      <c r="BG4" s="685">
        <f t="shared" si="2"/>
        <v>4</v>
      </c>
      <c r="BH4" s="685">
        <f>O4</f>
        <v>4</v>
      </c>
      <c r="BI4" s="685">
        <f aca="true" t="shared" si="3" ref="BI4:BP4">P4</f>
        <v>3</v>
      </c>
      <c r="BJ4" s="685">
        <f t="shared" si="3"/>
        <v>4</v>
      </c>
      <c r="BK4" s="685">
        <f t="shared" si="3"/>
        <v>4</v>
      </c>
      <c r="BL4" s="685">
        <f t="shared" si="3"/>
        <v>4</v>
      </c>
      <c r="BM4" s="685">
        <f t="shared" si="3"/>
        <v>5</v>
      </c>
      <c r="BN4" s="685">
        <f t="shared" si="3"/>
        <v>3</v>
      </c>
      <c r="BO4" s="685">
        <f t="shared" si="3"/>
        <v>5</v>
      </c>
      <c r="BP4" s="686">
        <f t="shared" si="3"/>
        <v>4</v>
      </c>
      <c r="BQ4" s="685">
        <f>E4</f>
        <v>4</v>
      </c>
      <c r="BR4" s="685">
        <f aca="true" t="shared" si="4" ref="BR4:BY4">F4</f>
        <v>3</v>
      </c>
      <c r="BS4" s="685">
        <f t="shared" si="4"/>
        <v>4</v>
      </c>
      <c r="BT4" s="685">
        <f t="shared" si="4"/>
        <v>4</v>
      </c>
      <c r="BU4" s="685">
        <f t="shared" si="4"/>
        <v>3</v>
      </c>
      <c r="BV4" s="685">
        <f t="shared" si="4"/>
        <v>4</v>
      </c>
      <c r="BW4" s="685">
        <f t="shared" si="4"/>
        <v>5</v>
      </c>
      <c r="BX4" s="685">
        <f t="shared" si="4"/>
        <v>3</v>
      </c>
      <c r="BY4" s="685">
        <f t="shared" si="4"/>
        <v>4</v>
      </c>
      <c r="BZ4" s="685">
        <f>O4</f>
        <v>4</v>
      </c>
      <c r="CA4" s="685">
        <f aca="true" t="shared" si="5" ref="CA4:CH4">P4</f>
        <v>3</v>
      </c>
      <c r="CB4" s="685">
        <f t="shared" si="5"/>
        <v>4</v>
      </c>
      <c r="CC4" s="685">
        <f t="shared" si="5"/>
        <v>4</v>
      </c>
      <c r="CD4" s="685">
        <f t="shared" si="5"/>
        <v>4</v>
      </c>
      <c r="CE4" s="685">
        <f t="shared" si="5"/>
        <v>5</v>
      </c>
      <c r="CF4" s="685">
        <f t="shared" si="5"/>
        <v>3</v>
      </c>
      <c r="CG4" s="685">
        <f t="shared" si="5"/>
        <v>5</v>
      </c>
      <c r="CH4" s="685">
        <f t="shared" si="5"/>
        <v>4</v>
      </c>
      <c r="CI4" s="684">
        <f>E4</f>
        <v>4</v>
      </c>
      <c r="CJ4" s="685">
        <f aca="true" t="shared" si="6" ref="CJ4:CQ4">F4</f>
        <v>3</v>
      </c>
      <c r="CK4" s="685">
        <f t="shared" si="6"/>
        <v>4</v>
      </c>
      <c r="CL4" s="685">
        <f t="shared" si="6"/>
        <v>4</v>
      </c>
      <c r="CM4" s="685">
        <f t="shared" si="6"/>
        <v>3</v>
      </c>
      <c r="CN4" s="685">
        <f t="shared" si="6"/>
        <v>4</v>
      </c>
      <c r="CO4" s="685">
        <f t="shared" si="6"/>
        <v>5</v>
      </c>
      <c r="CP4" s="685">
        <f t="shared" si="6"/>
        <v>3</v>
      </c>
      <c r="CQ4" s="685">
        <f t="shared" si="6"/>
        <v>4</v>
      </c>
      <c r="CR4" s="685">
        <f>O4</f>
        <v>4</v>
      </c>
      <c r="CS4" s="685">
        <f aca="true" t="shared" si="7" ref="CS4:CZ4">P4</f>
        <v>3</v>
      </c>
      <c r="CT4" s="685">
        <f t="shared" si="7"/>
        <v>4</v>
      </c>
      <c r="CU4" s="685">
        <f t="shared" si="7"/>
        <v>4</v>
      </c>
      <c r="CV4" s="685">
        <f t="shared" si="7"/>
        <v>4</v>
      </c>
      <c r="CW4" s="685">
        <f t="shared" si="7"/>
        <v>5</v>
      </c>
      <c r="CX4" s="685">
        <f t="shared" si="7"/>
        <v>3</v>
      </c>
      <c r="CY4" s="685">
        <f t="shared" si="7"/>
        <v>5</v>
      </c>
      <c r="CZ4" s="686">
        <f t="shared" si="7"/>
        <v>4</v>
      </c>
      <c r="DA4" s="683"/>
      <c r="DB4" s="683"/>
      <c r="DC4" s="683"/>
      <c r="DD4" s="687"/>
    </row>
    <row r="5" spans="1:108" ht="19.5" thickBot="1">
      <c r="A5" s="674"/>
      <c r="B5" s="699" t="s">
        <v>243</v>
      </c>
      <c r="C5" s="700" t="s">
        <v>244</v>
      </c>
      <c r="D5" s="701" t="s">
        <v>245</v>
      </c>
      <c r="E5" s="702" t="s">
        <v>273</v>
      </c>
      <c r="F5" s="702" t="s">
        <v>274</v>
      </c>
      <c r="G5" s="702" t="s">
        <v>275</v>
      </c>
      <c r="H5" s="702" t="s">
        <v>276</v>
      </c>
      <c r="I5" s="702" t="s">
        <v>277</v>
      </c>
      <c r="J5" s="702" t="s">
        <v>278</v>
      </c>
      <c r="K5" s="702" t="s">
        <v>279</v>
      </c>
      <c r="L5" s="702" t="s">
        <v>280</v>
      </c>
      <c r="M5" s="702" t="s">
        <v>281</v>
      </c>
      <c r="N5" s="702" t="s">
        <v>282</v>
      </c>
      <c r="O5" s="702" t="s">
        <v>283</v>
      </c>
      <c r="P5" s="702" t="s">
        <v>284</v>
      </c>
      <c r="Q5" s="702" t="s">
        <v>285</v>
      </c>
      <c r="R5" s="702" t="s">
        <v>286</v>
      </c>
      <c r="S5" s="702" t="s">
        <v>287</v>
      </c>
      <c r="T5" s="702" t="s">
        <v>288</v>
      </c>
      <c r="U5" s="702" t="s">
        <v>289</v>
      </c>
      <c r="V5" s="702" t="s">
        <v>290</v>
      </c>
      <c r="W5" s="702" t="s">
        <v>291</v>
      </c>
      <c r="X5" s="702" t="s">
        <v>292</v>
      </c>
      <c r="Y5" s="702" t="s">
        <v>293</v>
      </c>
      <c r="Z5" s="703">
        <f>X12</f>
        <v>348</v>
      </c>
      <c r="AA5" s="842" t="s">
        <v>246</v>
      </c>
      <c r="AB5" s="843"/>
      <c r="AC5" s="843"/>
      <c r="AD5" s="843"/>
      <c r="AE5" s="843"/>
      <c r="AF5" s="843"/>
      <c r="AG5" s="843"/>
      <c r="AH5" s="843"/>
      <c r="AI5" s="843"/>
      <c r="AJ5" s="843"/>
      <c r="AK5" s="843"/>
      <c r="AL5" s="843"/>
      <c r="AM5" s="843"/>
      <c r="AN5" s="843"/>
      <c r="AO5" s="843"/>
      <c r="AP5" s="843"/>
      <c r="AQ5" s="843"/>
      <c r="AR5" s="843"/>
      <c r="AS5" s="682"/>
      <c r="AT5" s="683"/>
      <c r="AU5" s="683"/>
      <c r="AV5" s="683"/>
      <c r="AW5" s="683"/>
      <c r="AX5" s="683"/>
      <c r="AY5" s="827" t="s">
        <v>247</v>
      </c>
      <c r="AZ5" s="828"/>
      <c r="BA5" s="828"/>
      <c r="BB5" s="828"/>
      <c r="BC5" s="828"/>
      <c r="BD5" s="828"/>
      <c r="BE5" s="828"/>
      <c r="BF5" s="828"/>
      <c r="BG5" s="828"/>
      <c r="BH5" s="828"/>
      <c r="BI5" s="828"/>
      <c r="BJ5" s="828"/>
      <c r="BK5" s="828"/>
      <c r="BL5" s="828"/>
      <c r="BM5" s="828"/>
      <c r="BN5" s="828"/>
      <c r="BO5" s="828"/>
      <c r="BP5" s="829"/>
      <c r="BQ5" s="827" t="s">
        <v>248</v>
      </c>
      <c r="BR5" s="828"/>
      <c r="BS5" s="828"/>
      <c r="BT5" s="828"/>
      <c r="BU5" s="828"/>
      <c r="BV5" s="828"/>
      <c r="BW5" s="828"/>
      <c r="BX5" s="828"/>
      <c r="BY5" s="828"/>
      <c r="BZ5" s="828"/>
      <c r="CA5" s="828"/>
      <c r="CB5" s="828"/>
      <c r="CC5" s="828"/>
      <c r="CD5" s="828"/>
      <c r="CE5" s="828"/>
      <c r="CF5" s="828"/>
      <c r="CG5" s="828"/>
      <c r="CH5" s="828"/>
      <c r="CI5" s="827" t="s">
        <v>249</v>
      </c>
      <c r="CJ5" s="828"/>
      <c r="CK5" s="828"/>
      <c r="CL5" s="828"/>
      <c r="CM5" s="828"/>
      <c r="CN5" s="828"/>
      <c r="CO5" s="828"/>
      <c r="CP5" s="828"/>
      <c r="CQ5" s="828"/>
      <c r="CR5" s="828"/>
      <c r="CS5" s="828"/>
      <c r="CT5" s="828"/>
      <c r="CU5" s="828"/>
      <c r="CV5" s="828"/>
      <c r="CW5" s="828"/>
      <c r="CX5" s="828"/>
      <c r="CY5" s="828"/>
      <c r="CZ5" s="829"/>
      <c r="DA5" s="683"/>
      <c r="DB5" s="683"/>
      <c r="DC5" s="683"/>
      <c r="DD5" s="687"/>
    </row>
    <row r="6" spans="1:108" ht="23.25" thickBot="1">
      <c r="A6" s="674"/>
      <c r="B6" s="704" t="s">
        <v>250</v>
      </c>
      <c r="C6" s="825" t="s">
        <v>251</v>
      </c>
      <c r="D6" s="826"/>
      <c r="E6" s="704">
        <v>1</v>
      </c>
      <c r="F6" s="704">
        <v>2</v>
      </c>
      <c r="G6" s="704">
        <v>3</v>
      </c>
      <c r="H6" s="704">
        <v>4</v>
      </c>
      <c r="I6" s="704">
        <v>5</v>
      </c>
      <c r="J6" s="704">
        <v>6</v>
      </c>
      <c r="K6" s="704">
        <v>7</v>
      </c>
      <c r="L6" s="704">
        <v>8</v>
      </c>
      <c r="M6" s="704">
        <v>9</v>
      </c>
      <c r="N6" s="705" t="s">
        <v>252</v>
      </c>
      <c r="O6" s="704">
        <v>10</v>
      </c>
      <c r="P6" s="704">
        <v>11</v>
      </c>
      <c r="Q6" s="704">
        <v>12</v>
      </c>
      <c r="R6" s="704">
        <v>13</v>
      </c>
      <c r="S6" s="704">
        <v>14</v>
      </c>
      <c r="T6" s="704">
        <v>15</v>
      </c>
      <c r="U6" s="704">
        <v>16</v>
      </c>
      <c r="V6" s="704">
        <v>17</v>
      </c>
      <c r="W6" s="704">
        <v>18</v>
      </c>
      <c r="X6" s="705" t="s">
        <v>253</v>
      </c>
      <c r="Y6" s="705" t="s">
        <v>254</v>
      </c>
      <c r="Z6" s="681"/>
      <c r="AA6" s="706" t="s">
        <v>6</v>
      </c>
      <c r="AB6" s="706" t="s">
        <v>6</v>
      </c>
      <c r="AC6" s="706" t="s">
        <v>6</v>
      </c>
      <c r="AD6" s="707" t="s">
        <v>6</v>
      </c>
      <c r="AE6" s="707" t="s">
        <v>6</v>
      </c>
      <c r="AF6" s="667"/>
      <c r="AG6" s="667"/>
      <c r="AH6" s="667"/>
      <c r="AI6" s="667"/>
      <c r="AJ6" s="667"/>
      <c r="AK6" s="667"/>
      <c r="AL6" s="667"/>
      <c r="AM6" s="667"/>
      <c r="AN6" s="667"/>
      <c r="AO6" s="667"/>
      <c r="AP6" s="667"/>
      <c r="AQ6" s="667"/>
      <c r="AR6" s="667"/>
      <c r="AS6" s="708" t="s">
        <v>255</v>
      </c>
      <c r="AT6" s="709" t="s">
        <v>256</v>
      </c>
      <c r="AU6" s="709" t="s">
        <v>50</v>
      </c>
      <c r="AV6" s="709" t="s">
        <v>257</v>
      </c>
      <c r="AW6" s="709" t="s">
        <v>258</v>
      </c>
      <c r="AX6" s="710" t="s">
        <v>259</v>
      </c>
      <c r="AY6" s="707" t="s">
        <v>6</v>
      </c>
      <c r="AZ6" s="707" t="s">
        <v>6</v>
      </c>
      <c r="BA6" s="707" t="s">
        <v>6</v>
      </c>
      <c r="BB6" s="707" t="s">
        <v>6</v>
      </c>
      <c r="BC6" s="707" t="s">
        <v>6</v>
      </c>
      <c r="BD6" s="711"/>
      <c r="BE6" s="711"/>
      <c r="BF6" s="711"/>
      <c r="BG6" s="711"/>
      <c r="BH6" s="711"/>
      <c r="BI6" s="711"/>
      <c r="BJ6" s="711"/>
      <c r="BK6" s="711"/>
      <c r="BL6" s="711"/>
      <c r="BM6" s="711"/>
      <c r="BN6" s="711"/>
      <c r="BO6" s="711"/>
      <c r="BP6" s="712"/>
      <c r="BQ6" s="707" t="s">
        <v>6</v>
      </c>
      <c r="BR6" s="707" t="s">
        <v>6</v>
      </c>
      <c r="BS6" s="707" t="s">
        <v>6</v>
      </c>
      <c r="BT6" s="707" t="s">
        <v>6</v>
      </c>
      <c r="BU6" s="707" t="s">
        <v>6</v>
      </c>
      <c r="BV6" s="711"/>
      <c r="BW6" s="711"/>
      <c r="BX6" s="711"/>
      <c r="BY6" s="711"/>
      <c r="BZ6" s="711"/>
      <c r="CA6" s="711"/>
      <c r="CB6" s="711"/>
      <c r="CC6" s="711"/>
      <c r="CD6" s="711"/>
      <c r="CE6" s="711"/>
      <c r="CF6" s="711"/>
      <c r="CG6" s="711"/>
      <c r="CH6" s="711"/>
      <c r="CI6" s="713" t="s">
        <v>6</v>
      </c>
      <c r="CJ6" s="707" t="s">
        <v>6</v>
      </c>
      <c r="CK6" s="707" t="s">
        <v>6</v>
      </c>
      <c r="CL6" s="707" t="s">
        <v>6</v>
      </c>
      <c r="CM6" s="707" t="s">
        <v>6</v>
      </c>
      <c r="CN6" s="711"/>
      <c r="CO6" s="711"/>
      <c r="CP6" s="711"/>
      <c r="CQ6" s="711"/>
      <c r="CR6" s="711"/>
      <c r="CS6" s="711"/>
      <c r="CT6" s="711"/>
      <c r="CU6" s="711"/>
      <c r="CV6" s="711"/>
      <c r="CW6" s="711"/>
      <c r="CX6" s="711"/>
      <c r="CY6" s="711"/>
      <c r="CZ6" s="711"/>
      <c r="DA6" s="708" t="s">
        <v>260</v>
      </c>
      <c r="DB6" s="709" t="s">
        <v>261</v>
      </c>
      <c r="DC6" s="710" t="s">
        <v>262</v>
      </c>
      <c r="DD6" s="687"/>
    </row>
    <row r="7" spans="1:108" ht="18">
      <c r="A7" s="674"/>
      <c r="B7" s="714">
        <v>1</v>
      </c>
      <c r="C7" s="752" t="s">
        <v>201</v>
      </c>
      <c r="D7" s="753"/>
      <c r="E7" s="715">
        <v>4</v>
      </c>
      <c r="F7" s="715">
        <v>3</v>
      </c>
      <c r="G7" s="715">
        <v>4</v>
      </c>
      <c r="H7" s="715">
        <v>3</v>
      </c>
      <c r="I7" s="715">
        <v>3</v>
      </c>
      <c r="J7" s="715">
        <v>5</v>
      </c>
      <c r="K7" s="715">
        <v>6</v>
      </c>
      <c r="L7" s="715">
        <v>4</v>
      </c>
      <c r="M7" s="715">
        <v>4</v>
      </c>
      <c r="N7" s="716">
        <f>SUM(E7:M7)</f>
        <v>36</v>
      </c>
      <c r="O7" s="715">
        <v>4</v>
      </c>
      <c r="P7" s="715">
        <v>3</v>
      </c>
      <c r="Q7" s="715">
        <v>5</v>
      </c>
      <c r="R7" s="715">
        <v>4</v>
      </c>
      <c r="S7" s="715">
        <v>5</v>
      </c>
      <c r="T7" s="715">
        <v>4</v>
      </c>
      <c r="U7" s="715">
        <v>4</v>
      </c>
      <c r="V7" s="715">
        <v>7</v>
      </c>
      <c r="W7" s="715">
        <v>4</v>
      </c>
      <c r="X7" s="716">
        <f>SUM(O7:W7)</f>
        <v>40</v>
      </c>
      <c r="Y7" s="716">
        <f>N7+X7</f>
        <v>76</v>
      </c>
      <c r="Z7" s="681"/>
      <c r="AA7" s="667">
        <f>IF(E7="","",E7-E$4)</f>
        <v>0</v>
      </c>
      <c r="AB7" s="667">
        <f aca="true" t="shared" si="8" ref="AB7:AI11">IF(F7="","",F7-F$4)</f>
        <v>0</v>
      </c>
      <c r="AC7" s="667">
        <f t="shared" si="8"/>
        <v>0</v>
      </c>
      <c r="AD7" s="667">
        <f t="shared" si="8"/>
        <v>-1</v>
      </c>
      <c r="AE7" s="667">
        <f t="shared" si="8"/>
        <v>0</v>
      </c>
      <c r="AF7" s="667">
        <f t="shared" si="8"/>
        <v>1</v>
      </c>
      <c r="AG7" s="667">
        <f t="shared" si="8"/>
        <v>1</v>
      </c>
      <c r="AH7" s="667">
        <f t="shared" si="8"/>
        <v>1</v>
      </c>
      <c r="AI7" s="667">
        <f t="shared" si="8"/>
        <v>0</v>
      </c>
      <c r="AJ7" s="667">
        <f>IF(O7="","",O7-O$4)</f>
        <v>0</v>
      </c>
      <c r="AK7" s="667">
        <f aca="true" t="shared" si="9" ref="AK7:AR11">IF(P7="","",P7-P$4)</f>
        <v>0</v>
      </c>
      <c r="AL7" s="667">
        <f t="shared" si="9"/>
        <v>1</v>
      </c>
      <c r="AM7" s="667">
        <f t="shared" si="9"/>
        <v>0</v>
      </c>
      <c r="AN7" s="667">
        <f t="shared" si="9"/>
        <v>1</v>
      </c>
      <c r="AO7" s="667">
        <f t="shared" si="9"/>
        <v>-1</v>
      </c>
      <c r="AP7" s="667">
        <f t="shared" si="9"/>
        <v>1</v>
      </c>
      <c r="AQ7" s="667">
        <f t="shared" si="9"/>
        <v>2</v>
      </c>
      <c r="AR7" s="667">
        <f t="shared" si="9"/>
        <v>0</v>
      </c>
      <c r="AS7" s="717">
        <f>COUNTIF($AA7:$AR7,"=-2")</f>
        <v>0</v>
      </c>
      <c r="AT7" s="718">
        <f>COUNTIF($AA7:$AR7,"=-1")</f>
        <v>2</v>
      </c>
      <c r="AU7" s="718">
        <f>COUNTIF($AA7:$AR7,"=0")</f>
        <v>9</v>
      </c>
      <c r="AV7" s="718">
        <f>COUNTIF($AA7:$AR7,"=1")</f>
        <v>6</v>
      </c>
      <c r="AW7" s="718">
        <f>COUNTIF($AA7:$AR7,"=2")</f>
        <v>1</v>
      </c>
      <c r="AX7" s="719">
        <f>COUNTIF($AA7:$AR7,"&gt;2")</f>
        <v>0</v>
      </c>
      <c r="AY7" s="711">
        <f aca="true" t="shared" si="10" ref="AY7:BN11">IF(AA$4=3,AA7,"")</f>
      </c>
      <c r="AZ7" s="711">
        <f t="shared" si="10"/>
        <v>0</v>
      </c>
      <c r="BA7" s="711">
        <f t="shared" si="10"/>
      </c>
      <c r="BB7" s="711">
        <f t="shared" si="10"/>
      </c>
      <c r="BC7" s="711">
        <f t="shared" si="10"/>
        <v>0</v>
      </c>
      <c r="BD7" s="711">
        <f t="shared" si="10"/>
      </c>
      <c r="BE7" s="711">
        <f t="shared" si="10"/>
      </c>
      <c r="BF7" s="711">
        <f t="shared" si="10"/>
        <v>1</v>
      </c>
      <c r="BG7" s="711">
        <f t="shared" si="10"/>
      </c>
      <c r="BH7" s="711">
        <f t="shared" si="10"/>
      </c>
      <c r="BI7" s="711">
        <f t="shared" si="10"/>
        <v>0</v>
      </c>
      <c r="BJ7" s="711">
        <f t="shared" si="10"/>
      </c>
      <c r="BK7" s="711">
        <f t="shared" si="10"/>
      </c>
      <c r="BL7" s="711">
        <f t="shared" si="10"/>
      </c>
      <c r="BM7" s="711">
        <f t="shared" si="10"/>
      </c>
      <c r="BN7" s="711">
        <f t="shared" si="10"/>
        <v>1</v>
      </c>
      <c r="BO7" s="711">
        <f aca="true" t="shared" si="11" ref="BO7:BP11">IF(AQ$4=3,AQ7,"")</f>
      </c>
      <c r="BP7" s="712">
        <f t="shared" si="11"/>
      </c>
      <c r="BQ7" s="711">
        <f aca="true" t="shared" si="12" ref="BQ7:CF11">IF(AA$4=4,AA7,"")</f>
        <v>0</v>
      </c>
      <c r="BR7" s="711">
        <f t="shared" si="12"/>
      </c>
      <c r="BS7" s="711">
        <f t="shared" si="12"/>
        <v>0</v>
      </c>
      <c r="BT7" s="711">
        <f t="shared" si="12"/>
        <v>-1</v>
      </c>
      <c r="BU7" s="711">
        <f t="shared" si="12"/>
      </c>
      <c r="BV7" s="711">
        <f t="shared" si="12"/>
        <v>1</v>
      </c>
      <c r="BW7" s="711">
        <f t="shared" si="12"/>
      </c>
      <c r="BX7" s="711">
        <f t="shared" si="12"/>
      </c>
      <c r="BY7" s="711">
        <f t="shared" si="12"/>
        <v>0</v>
      </c>
      <c r="BZ7" s="711">
        <f t="shared" si="12"/>
        <v>0</v>
      </c>
      <c r="CA7" s="711">
        <f t="shared" si="12"/>
      </c>
      <c r="CB7" s="711">
        <f t="shared" si="12"/>
        <v>1</v>
      </c>
      <c r="CC7" s="711">
        <f t="shared" si="12"/>
        <v>0</v>
      </c>
      <c r="CD7" s="711">
        <f t="shared" si="12"/>
        <v>1</v>
      </c>
      <c r="CE7" s="711">
        <f t="shared" si="12"/>
      </c>
      <c r="CF7" s="711">
        <f t="shared" si="12"/>
      </c>
      <c r="CG7" s="711">
        <f aca="true" t="shared" si="13" ref="CG7:CH11">IF(AQ$4=4,AQ7,"")</f>
      </c>
      <c r="CH7" s="711">
        <f t="shared" si="13"/>
        <v>0</v>
      </c>
      <c r="CI7" s="720">
        <f aca="true" t="shared" si="14" ref="CI7:CX11">IF(AA$4=5,AA7,"")</f>
      </c>
      <c r="CJ7" s="711">
        <f t="shared" si="14"/>
      </c>
      <c r="CK7" s="711">
        <f t="shared" si="14"/>
      </c>
      <c r="CL7" s="711">
        <f t="shared" si="14"/>
      </c>
      <c r="CM7" s="711">
        <f t="shared" si="14"/>
      </c>
      <c r="CN7" s="711">
        <f t="shared" si="14"/>
      </c>
      <c r="CO7" s="711">
        <f t="shared" si="14"/>
        <v>1</v>
      </c>
      <c r="CP7" s="711">
        <f t="shared" si="14"/>
      </c>
      <c r="CQ7" s="711">
        <f t="shared" si="14"/>
      </c>
      <c r="CR7" s="711">
        <f t="shared" si="14"/>
      </c>
      <c r="CS7" s="711">
        <f t="shared" si="14"/>
      </c>
      <c r="CT7" s="711">
        <f t="shared" si="14"/>
      </c>
      <c r="CU7" s="711">
        <f t="shared" si="14"/>
      </c>
      <c r="CV7" s="711">
        <f t="shared" si="14"/>
      </c>
      <c r="CW7" s="711">
        <f t="shared" si="14"/>
        <v>-1</v>
      </c>
      <c r="CX7" s="711">
        <f t="shared" si="14"/>
      </c>
      <c r="CY7" s="711">
        <f aca="true" t="shared" si="15" ref="CY7:CZ11">IF(AQ$4=5,AQ7,"")</f>
        <v>2</v>
      </c>
      <c r="CZ7" s="711">
        <f t="shared" si="15"/>
      </c>
      <c r="DA7" s="721">
        <f>SUM(AY7:BP7)</f>
        <v>2</v>
      </c>
      <c r="DB7" s="722">
        <f>SUM(BQ7:CH7)</f>
        <v>2</v>
      </c>
      <c r="DC7" s="723">
        <f>SUM(CI7:CZ7)</f>
        <v>2</v>
      </c>
      <c r="DD7" s="687"/>
    </row>
    <row r="8" spans="1:108" ht="18">
      <c r="A8" s="674"/>
      <c r="B8" s="714">
        <v>2</v>
      </c>
      <c r="C8" s="752" t="s">
        <v>198</v>
      </c>
      <c r="D8" s="753"/>
      <c r="E8" s="715">
        <v>4</v>
      </c>
      <c r="F8" s="715">
        <v>4</v>
      </c>
      <c r="G8" s="715">
        <v>4</v>
      </c>
      <c r="H8" s="715">
        <v>5</v>
      </c>
      <c r="I8" s="715">
        <v>3</v>
      </c>
      <c r="J8" s="715">
        <v>4</v>
      </c>
      <c r="K8" s="715">
        <v>5</v>
      </c>
      <c r="L8" s="715">
        <v>3</v>
      </c>
      <c r="M8" s="715">
        <v>5</v>
      </c>
      <c r="N8" s="716">
        <f>SUM(E8:M8)</f>
        <v>37</v>
      </c>
      <c r="O8" s="715">
        <v>4</v>
      </c>
      <c r="P8" s="715">
        <v>3</v>
      </c>
      <c r="Q8" s="715">
        <v>4</v>
      </c>
      <c r="R8" s="715">
        <v>4</v>
      </c>
      <c r="S8" s="715">
        <v>4</v>
      </c>
      <c r="T8" s="715">
        <v>6</v>
      </c>
      <c r="U8" s="715">
        <v>3</v>
      </c>
      <c r="V8" s="715">
        <v>6</v>
      </c>
      <c r="W8" s="715">
        <v>8</v>
      </c>
      <c r="X8" s="716">
        <f>SUM(O8:W8)</f>
        <v>42</v>
      </c>
      <c r="Y8" s="716">
        <f>N8+X8</f>
        <v>79</v>
      </c>
      <c r="Z8" s="681"/>
      <c r="AA8" s="667">
        <f>IF(E8="","",E8-E$4)</f>
        <v>0</v>
      </c>
      <c r="AB8" s="667">
        <f t="shared" si="8"/>
        <v>1</v>
      </c>
      <c r="AC8" s="667">
        <f t="shared" si="8"/>
        <v>0</v>
      </c>
      <c r="AD8" s="667">
        <f t="shared" si="8"/>
        <v>1</v>
      </c>
      <c r="AE8" s="667">
        <f t="shared" si="8"/>
        <v>0</v>
      </c>
      <c r="AF8" s="667">
        <f t="shared" si="8"/>
        <v>0</v>
      </c>
      <c r="AG8" s="667">
        <f t="shared" si="8"/>
        <v>0</v>
      </c>
      <c r="AH8" s="667">
        <f t="shared" si="8"/>
        <v>0</v>
      </c>
      <c r="AI8" s="667">
        <f t="shared" si="8"/>
        <v>1</v>
      </c>
      <c r="AJ8" s="667">
        <f>IF(O8="","",O8-O$4)</f>
        <v>0</v>
      </c>
      <c r="AK8" s="667">
        <f t="shared" si="9"/>
        <v>0</v>
      </c>
      <c r="AL8" s="667">
        <f t="shared" si="9"/>
        <v>0</v>
      </c>
      <c r="AM8" s="667">
        <f t="shared" si="9"/>
        <v>0</v>
      </c>
      <c r="AN8" s="667">
        <f t="shared" si="9"/>
        <v>0</v>
      </c>
      <c r="AO8" s="667">
        <f t="shared" si="9"/>
        <v>1</v>
      </c>
      <c r="AP8" s="667">
        <f t="shared" si="9"/>
        <v>0</v>
      </c>
      <c r="AQ8" s="667">
        <f t="shared" si="9"/>
        <v>1</v>
      </c>
      <c r="AR8" s="667">
        <f t="shared" si="9"/>
        <v>4</v>
      </c>
      <c r="AS8" s="724">
        <f>COUNTIF($AA8:$AR8,"=-2")</f>
        <v>0</v>
      </c>
      <c r="AT8" s="725">
        <f>COUNTIF($AA8:$AR8,"=-1")</f>
        <v>0</v>
      </c>
      <c r="AU8" s="725">
        <f>COUNTIF($AA8:$AR8,"=0")</f>
        <v>12</v>
      </c>
      <c r="AV8" s="725">
        <f>COUNTIF($AA8:$AR8,"=1")</f>
        <v>5</v>
      </c>
      <c r="AW8" s="725">
        <f>COUNTIF($AA8:$AR8,"=2")</f>
        <v>0</v>
      </c>
      <c r="AX8" s="726">
        <f>COUNTIF($AA8:$AR8,"&gt;2")</f>
        <v>1</v>
      </c>
      <c r="AY8" s="711">
        <f>IF(AA$4=3,AA8,"")</f>
      </c>
      <c r="AZ8" s="711">
        <f t="shared" si="10"/>
        <v>1</v>
      </c>
      <c r="BA8" s="711">
        <f t="shared" si="10"/>
      </c>
      <c r="BB8" s="711">
        <f t="shared" si="10"/>
      </c>
      <c r="BC8" s="711">
        <f t="shared" si="10"/>
        <v>0</v>
      </c>
      <c r="BD8" s="711">
        <f t="shared" si="10"/>
      </c>
      <c r="BE8" s="711">
        <f t="shared" si="10"/>
      </c>
      <c r="BF8" s="711">
        <f t="shared" si="10"/>
        <v>0</v>
      </c>
      <c r="BG8" s="711">
        <f t="shared" si="10"/>
      </c>
      <c r="BH8" s="711">
        <f t="shared" si="10"/>
      </c>
      <c r="BI8" s="711">
        <f t="shared" si="10"/>
        <v>0</v>
      </c>
      <c r="BJ8" s="711">
        <f t="shared" si="10"/>
      </c>
      <c r="BK8" s="711">
        <f t="shared" si="10"/>
      </c>
      <c r="BL8" s="711">
        <f t="shared" si="10"/>
      </c>
      <c r="BM8" s="711">
        <f t="shared" si="10"/>
      </c>
      <c r="BN8" s="711">
        <f t="shared" si="10"/>
        <v>0</v>
      </c>
      <c r="BO8" s="711">
        <f t="shared" si="11"/>
      </c>
      <c r="BP8" s="712">
        <f t="shared" si="11"/>
      </c>
      <c r="BQ8" s="711">
        <f>IF(AA$4=4,AA8,"")</f>
        <v>0</v>
      </c>
      <c r="BR8" s="711">
        <f t="shared" si="12"/>
      </c>
      <c r="BS8" s="711">
        <f t="shared" si="12"/>
        <v>0</v>
      </c>
      <c r="BT8" s="711">
        <f t="shared" si="12"/>
        <v>1</v>
      </c>
      <c r="BU8" s="711">
        <f t="shared" si="12"/>
      </c>
      <c r="BV8" s="711">
        <f t="shared" si="12"/>
        <v>0</v>
      </c>
      <c r="BW8" s="711">
        <f t="shared" si="12"/>
      </c>
      <c r="BX8" s="711">
        <f t="shared" si="12"/>
      </c>
      <c r="BY8" s="711">
        <f t="shared" si="12"/>
        <v>1</v>
      </c>
      <c r="BZ8" s="711">
        <f t="shared" si="12"/>
        <v>0</v>
      </c>
      <c r="CA8" s="711">
        <f t="shared" si="12"/>
      </c>
      <c r="CB8" s="711">
        <f t="shared" si="12"/>
        <v>0</v>
      </c>
      <c r="CC8" s="711">
        <f t="shared" si="12"/>
        <v>0</v>
      </c>
      <c r="CD8" s="711">
        <f t="shared" si="12"/>
        <v>0</v>
      </c>
      <c r="CE8" s="711">
        <f t="shared" si="12"/>
      </c>
      <c r="CF8" s="711">
        <f t="shared" si="12"/>
      </c>
      <c r="CG8" s="711">
        <f t="shared" si="13"/>
      </c>
      <c r="CH8" s="711">
        <f t="shared" si="13"/>
        <v>4</v>
      </c>
      <c r="CI8" s="720">
        <f>IF(AA$4=5,AA8,"")</f>
      </c>
      <c r="CJ8" s="711">
        <f t="shared" si="14"/>
      </c>
      <c r="CK8" s="711">
        <f t="shared" si="14"/>
      </c>
      <c r="CL8" s="711">
        <f t="shared" si="14"/>
      </c>
      <c r="CM8" s="711">
        <f t="shared" si="14"/>
      </c>
      <c r="CN8" s="711">
        <f t="shared" si="14"/>
      </c>
      <c r="CO8" s="711">
        <f t="shared" si="14"/>
        <v>0</v>
      </c>
      <c r="CP8" s="711">
        <f t="shared" si="14"/>
      </c>
      <c r="CQ8" s="711">
        <f t="shared" si="14"/>
      </c>
      <c r="CR8" s="711">
        <f t="shared" si="14"/>
      </c>
      <c r="CS8" s="711">
        <f t="shared" si="14"/>
      </c>
      <c r="CT8" s="711">
        <f t="shared" si="14"/>
      </c>
      <c r="CU8" s="711">
        <f t="shared" si="14"/>
      </c>
      <c r="CV8" s="711">
        <f t="shared" si="14"/>
      </c>
      <c r="CW8" s="711">
        <f t="shared" si="14"/>
        <v>1</v>
      </c>
      <c r="CX8" s="711">
        <f t="shared" si="14"/>
      </c>
      <c r="CY8" s="711">
        <f t="shared" si="15"/>
        <v>1</v>
      </c>
      <c r="CZ8" s="711">
        <f t="shared" si="15"/>
      </c>
      <c r="DA8" s="727">
        <f>SUM(AY8:BP8)</f>
        <v>1</v>
      </c>
      <c r="DB8" s="728">
        <f>SUM(BQ8:CH8)</f>
        <v>6</v>
      </c>
      <c r="DC8" s="729">
        <f>SUM(CI8:CZ8)</f>
        <v>2</v>
      </c>
      <c r="DD8" s="687"/>
    </row>
    <row r="9" spans="1:108" ht="18">
      <c r="A9" s="674"/>
      <c r="B9" s="714">
        <v>3</v>
      </c>
      <c r="C9" s="752" t="s">
        <v>217</v>
      </c>
      <c r="D9" s="753"/>
      <c r="E9" s="715">
        <v>6</v>
      </c>
      <c r="F9" s="715">
        <v>4</v>
      </c>
      <c r="G9" s="715">
        <v>5</v>
      </c>
      <c r="H9" s="715">
        <v>5</v>
      </c>
      <c r="I9" s="715">
        <v>5</v>
      </c>
      <c r="J9" s="715">
        <v>6</v>
      </c>
      <c r="K9" s="715">
        <v>6</v>
      </c>
      <c r="L9" s="715">
        <v>3</v>
      </c>
      <c r="M9" s="715">
        <v>6</v>
      </c>
      <c r="N9" s="716">
        <f>SUM(E9:M9)</f>
        <v>46</v>
      </c>
      <c r="O9" s="715">
        <v>5</v>
      </c>
      <c r="P9" s="715">
        <v>3</v>
      </c>
      <c r="Q9" s="715">
        <v>5</v>
      </c>
      <c r="R9" s="715">
        <v>5</v>
      </c>
      <c r="S9" s="715">
        <v>8</v>
      </c>
      <c r="T9" s="715">
        <v>5</v>
      </c>
      <c r="U9" s="715">
        <v>4</v>
      </c>
      <c r="V9" s="715">
        <v>6</v>
      </c>
      <c r="W9" s="715">
        <v>6</v>
      </c>
      <c r="X9" s="716">
        <f>SUM(O9:W9)</f>
        <v>47</v>
      </c>
      <c r="Y9" s="716">
        <f>N9+X9</f>
        <v>93</v>
      </c>
      <c r="Z9" s="681"/>
      <c r="AA9" s="667">
        <f>IF(E9="","",E9-E$4)</f>
        <v>2</v>
      </c>
      <c r="AB9" s="667">
        <f t="shared" si="8"/>
        <v>1</v>
      </c>
      <c r="AC9" s="667">
        <f t="shared" si="8"/>
        <v>1</v>
      </c>
      <c r="AD9" s="667">
        <f t="shared" si="8"/>
        <v>1</v>
      </c>
      <c r="AE9" s="667">
        <f t="shared" si="8"/>
        <v>2</v>
      </c>
      <c r="AF9" s="667">
        <f t="shared" si="8"/>
        <v>2</v>
      </c>
      <c r="AG9" s="667">
        <f t="shared" si="8"/>
        <v>1</v>
      </c>
      <c r="AH9" s="667">
        <f t="shared" si="8"/>
        <v>0</v>
      </c>
      <c r="AI9" s="667">
        <f t="shared" si="8"/>
        <v>2</v>
      </c>
      <c r="AJ9" s="667">
        <f>IF(O9="","",O9-O$4)</f>
        <v>1</v>
      </c>
      <c r="AK9" s="667">
        <f t="shared" si="9"/>
        <v>0</v>
      </c>
      <c r="AL9" s="667">
        <f t="shared" si="9"/>
        <v>1</v>
      </c>
      <c r="AM9" s="667">
        <f t="shared" si="9"/>
        <v>1</v>
      </c>
      <c r="AN9" s="667">
        <f t="shared" si="9"/>
        <v>4</v>
      </c>
      <c r="AO9" s="667">
        <f t="shared" si="9"/>
        <v>0</v>
      </c>
      <c r="AP9" s="667">
        <f t="shared" si="9"/>
        <v>1</v>
      </c>
      <c r="AQ9" s="667">
        <f t="shared" si="9"/>
        <v>1</v>
      </c>
      <c r="AR9" s="667">
        <f t="shared" si="9"/>
        <v>2</v>
      </c>
      <c r="AS9" s="724">
        <f>COUNTIF($AA9:$AR9,"=-2")</f>
        <v>0</v>
      </c>
      <c r="AT9" s="725">
        <f>COUNTIF($AA9:$AR9,"=-1")</f>
        <v>0</v>
      </c>
      <c r="AU9" s="725">
        <f>COUNTIF($AA9:$AR9,"=0")</f>
        <v>3</v>
      </c>
      <c r="AV9" s="725">
        <f>COUNTIF($AA9:$AR9,"=1")</f>
        <v>9</v>
      </c>
      <c r="AW9" s="725">
        <f>COUNTIF($AA9:$AR9,"=2")</f>
        <v>5</v>
      </c>
      <c r="AX9" s="726">
        <f>COUNTIF($AA9:$AR9,"&gt;2")</f>
        <v>1</v>
      </c>
      <c r="AY9" s="711">
        <f>IF(AA$4=3,AA9,"")</f>
      </c>
      <c r="AZ9" s="711">
        <f t="shared" si="10"/>
        <v>1</v>
      </c>
      <c r="BA9" s="711">
        <f t="shared" si="10"/>
      </c>
      <c r="BB9" s="711">
        <f t="shared" si="10"/>
      </c>
      <c r="BC9" s="711">
        <f t="shared" si="10"/>
        <v>2</v>
      </c>
      <c r="BD9" s="711">
        <f t="shared" si="10"/>
      </c>
      <c r="BE9" s="711">
        <f t="shared" si="10"/>
      </c>
      <c r="BF9" s="711">
        <f t="shared" si="10"/>
        <v>0</v>
      </c>
      <c r="BG9" s="711">
        <f t="shared" si="10"/>
      </c>
      <c r="BH9" s="711">
        <f t="shared" si="10"/>
      </c>
      <c r="BI9" s="711">
        <f t="shared" si="10"/>
        <v>0</v>
      </c>
      <c r="BJ9" s="711">
        <f t="shared" si="10"/>
      </c>
      <c r="BK9" s="711">
        <f t="shared" si="10"/>
      </c>
      <c r="BL9" s="711">
        <f t="shared" si="10"/>
      </c>
      <c r="BM9" s="711">
        <f t="shared" si="10"/>
      </c>
      <c r="BN9" s="711">
        <f t="shared" si="10"/>
        <v>1</v>
      </c>
      <c r="BO9" s="711">
        <f t="shared" si="11"/>
      </c>
      <c r="BP9" s="712">
        <f t="shared" si="11"/>
      </c>
      <c r="BQ9" s="711">
        <f>IF(AA$4=4,AA9,"")</f>
        <v>2</v>
      </c>
      <c r="BR9" s="711">
        <f t="shared" si="12"/>
      </c>
      <c r="BS9" s="711">
        <f t="shared" si="12"/>
        <v>1</v>
      </c>
      <c r="BT9" s="711">
        <f t="shared" si="12"/>
        <v>1</v>
      </c>
      <c r="BU9" s="711">
        <f t="shared" si="12"/>
      </c>
      <c r="BV9" s="711">
        <f t="shared" si="12"/>
        <v>2</v>
      </c>
      <c r="BW9" s="711">
        <f t="shared" si="12"/>
      </c>
      <c r="BX9" s="711">
        <f t="shared" si="12"/>
      </c>
      <c r="BY9" s="711">
        <f t="shared" si="12"/>
        <v>2</v>
      </c>
      <c r="BZ9" s="711">
        <f t="shared" si="12"/>
        <v>1</v>
      </c>
      <c r="CA9" s="711">
        <f t="shared" si="12"/>
      </c>
      <c r="CB9" s="711">
        <f t="shared" si="12"/>
        <v>1</v>
      </c>
      <c r="CC9" s="711">
        <f t="shared" si="12"/>
        <v>1</v>
      </c>
      <c r="CD9" s="711">
        <f t="shared" si="12"/>
        <v>4</v>
      </c>
      <c r="CE9" s="711">
        <f t="shared" si="12"/>
      </c>
      <c r="CF9" s="711">
        <f t="shared" si="12"/>
      </c>
      <c r="CG9" s="711">
        <f t="shared" si="13"/>
      </c>
      <c r="CH9" s="711">
        <f t="shared" si="13"/>
        <v>2</v>
      </c>
      <c r="CI9" s="720">
        <f>IF(AA$4=5,AA9,"")</f>
      </c>
      <c r="CJ9" s="711">
        <f t="shared" si="14"/>
      </c>
      <c r="CK9" s="711">
        <f t="shared" si="14"/>
      </c>
      <c r="CL9" s="711">
        <f t="shared" si="14"/>
      </c>
      <c r="CM9" s="711">
        <f t="shared" si="14"/>
      </c>
      <c r="CN9" s="711">
        <f t="shared" si="14"/>
      </c>
      <c r="CO9" s="711">
        <f t="shared" si="14"/>
        <v>1</v>
      </c>
      <c r="CP9" s="711">
        <f t="shared" si="14"/>
      </c>
      <c r="CQ9" s="711">
        <f t="shared" si="14"/>
      </c>
      <c r="CR9" s="711">
        <f t="shared" si="14"/>
      </c>
      <c r="CS9" s="711">
        <f t="shared" si="14"/>
      </c>
      <c r="CT9" s="711">
        <f t="shared" si="14"/>
      </c>
      <c r="CU9" s="711">
        <f t="shared" si="14"/>
      </c>
      <c r="CV9" s="711">
        <f t="shared" si="14"/>
      </c>
      <c r="CW9" s="711">
        <f t="shared" si="14"/>
        <v>0</v>
      </c>
      <c r="CX9" s="711">
        <f t="shared" si="14"/>
      </c>
      <c r="CY9" s="711">
        <f t="shared" si="15"/>
        <v>1</v>
      </c>
      <c r="CZ9" s="711">
        <f t="shared" si="15"/>
      </c>
      <c r="DA9" s="727">
        <f>SUM(AY9:BP9)</f>
        <v>4</v>
      </c>
      <c r="DB9" s="728">
        <f>SUM(BQ9:CH9)</f>
        <v>17</v>
      </c>
      <c r="DC9" s="729">
        <f>SUM(CI9:CZ9)</f>
        <v>2</v>
      </c>
      <c r="DD9" s="687"/>
    </row>
    <row r="10" spans="1:256" ht="18">
      <c r="A10" s="730"/>
      <c r="B10" s="731">
        <v>4</v>
      </c>
      <c r="C10" s="752" t="s">
        <v>200</v>
      </c>
      <c r="D10" s="753"/>
      <c r="E10" s="715">
        <v>5</v>
      </c>
      <c r="F10" s="715">
        <v>4</v>
      </c>
      <c r="G10" s="715">
        <v>7</v>
      </c>
      <c r="H10" s="715">
        <v>5</v>
      </c>
      <c r="I10" s="715">
        <v>5</v>
      </c>
      <c r="J10" s="715">
        <v>5</v>
      </c>
      <c r="K10" s="715">
        <v>7</v>
      </c>
      <c r="L10" s="715">
        <v>4</v>
      </c>
      <c r="M10" s="715">
        <v>5</v>
      </c>
      <c r="N10" s="716">
        <f>SUM(E10:M10)</f>
        <v>47</v>
      </c>
      <c r="O10" s="715">
        <v>6</v>
      </c>
      <c r="P10" s="715">
        <v>4</v>
      </c>
      <c r="Q10" s="715">
        <v>6</v>
      </c>
      <c r="R10" s="715">
        <v>5</v>
      </c>
      <c r="S10" s="715">
        <v>7</v>
      </c>
      <c r="T10" s="715">
        <v>7</v>
      </c>
      <c r="U10" s="715">
        <v>7</v>
      </c>
      <c r="V10" s="715">
        <v>7</v>
      </c>
      <c r="W10" s="715">
        <v>6</v>
      </c>
      <c r="X10" s="732">
        <f>SUM(O10:W10)</f>
        <v>55</v>
      </c>
      <c r="Y10" s="732">
        <f>N10+X10</f>
        <v>102</v>
      </c>
      <c r="Z10" s="733"/>
      <c r="AA10" s="667">
        <f>IF(E10="","",E10-E$4)</f>
        <v>1</v>
      </c>
      <c r="AB10" s="667">
        <f t="shared" si="8"/>
        <v>1</v>
      </c>
      <c r="AC10" s="667">
        <f t="shared" si="8"/>
        <v>3</v>
      </c>
      <c r="AD10" s="667">
        <f t="shared" si="8"/>
        <v>1</v>
      </c>
      <c r="AE10" s="667">
        <f t="shared" si="8"/>
        <v>2</v>
      </c>
      <c r="AF10" s="667">
        <f t="shared" si="8"/>
        <v>1</v>
      </c>
      <c r="AG10" s="667">
        <f t="shared" si="8"/>
        <v>2</v>
      </c>
      <c r="AH10" s="667">
        <f t="shared" si="8"/>
        <v>1</v>
      </c>
      <c r="AI10" s="667">
        <f t="shared" si="8"/>
        <v>1</v>
      </c>
      <c r="AJ10" s="667">
        <f>IF(O10="","",O10-O$4)</f>
        <v>2</v>
      </c>
      <c r="AK10" s="667">
        <f t="shared" si="9"/>
        <v>1</v>
      </c>
      <c r="AL10" s="667">
        <f t="shared" si="9"/>
        <v>2</v>
      </c>
      <c r="AM10" s="667">
        <f t="shared" si="9"/>
        <v>1</v>
      </c>
      <c r="AN10" s="667">
        <f t="shared" si="9"/>
        <v>3</v>
      </c>
      <c r="AO10" s="667">
        <f t="shared" si="9"/>
        <v>2</v>
      </c>
      <c r="AP10" s="667">
        <f t="shared" si="9"/>
        <v>4</v>
      </c>
      <c r="AQ10" s="667">
        <f t="shared" si="9"/>
        <v>2</v>
      </c>
      <c r="AR10" s="667">
        <f t="shared" si="9"/>
        <v>2</v>
      </c>
      <c r="AS10" s="734">
        <f>COUNTIF($AA10:$AR10,"=-2")</f>
        <v>0</v>
      </c>
      <c r="AT10" s="735">
        <f>COUNTIF($AA10:$AR10,"=-1")</f>
        <v>0</v>
      </c>
      <c r="AU10" s="735">
        <f>COUNTIF($AA10:$AR10,"=0")</f>
        <v>0</v>
      </c>
      <c r="AV10" s="735">
        <f>COUNTIF($AA10:$AR10,"=1")</f>
        <v>8</v>
      </c>
      <c r="AW10" s="735">
        <f>COUNTIF($AA10:$AR10,"=2")</f>
        <v>7</v>
      </c>
      <c r="AX10" s="736">
        <f>COUNTIF($AA10:$AR10,"&gt;2")</f>
        <v>3</v>
      </c>
      <c r="AY10" s="711">
        <f>IF(AA$4=3,AA10,"")</f>
      </c>
      <c r="AZ10" s="711">
        <f t="shared" si="10"/>
        <v>1</v>
      </c>
      <c r="BA10" s="711">
        <f t="shared" si="10"/>
      </c>
      <c r="BB10" s="711">
        <f t="shared" si="10"/>
      </c>
      <c r="BC10" s="711">
        <f t="shared" si="10"/>
        <v>2</v>
      </c>
      <c r="BD10" s="711">
        <f t="shared" si="10"/>
      </c>
      <c r="BE10" s="711">
        <f t="shared" si="10"/>
      </c>
      <c r="BF10" s="711">
        <f t="shared" si="10"/>
        <v>1</v>
      </c>
      <c r="BG10" s="711">
        <f t="shared" si="10"/>
      </c>
      <c r="BH10" s="711">
        <f t="shared" si="10"/>
      </c>
      <c r="BI10" s="711">
        <f t="shared" si="10"/>
        <v>1</v>
      </c>
      <c r="BJ10" s="711">
        <f t="shared" si="10"/>
      </c>
      <c r="BK10" s="711">
        <f t="shared" si="10"/>
      </c>
      <c r="BL10" s="711">
        <f t="shared" si="10"/>
      </c>
      <c r="BM10" s="711">
        <f t="shared" si="10"/>
      </c>
      <c r="BN10" s="711">
        <f t="shared" si="10"/>
        <v>4</v>
      </c>
      <c r="BO10" s="711">
        <f t="shared" si="11"/>
      </c>
      <c r="BP10" s="712">
        <f t="shared" si="11"/>
      </c>
      <c r="BQ10" s="711">
        <f>IF(AA$4=4,AA10,"")</f>
        <v>1</v>
      </c>
      <c r="BR10" s="711">
        <f t="shared" si="12"/>
      </c>
      <c r="BS10" s="711">
        <f t="shared" si="12"/>
        <v>3</v>
      </c>
      <c r="BT10" s="711">
        <f t="shared" si="12"/>
        <v>1</v>
      </c>
      <c r="BU10" s="711">
        <f t="shared" si="12"/>
      </c>
      <c r="BV10" s="711">
        <f t="shared" si="12"/>
        <v>1</v>
      </c>
      <c r="BW10" s="711">
        <f t="shared" si="12"/>
      </c>
      <c r="BX10" s="711">
        <f t="shared" si="12"/>
      </c>
      <c r="BY10" s="711">
        <f t="shared" si="12"/>
        <v>1</v>
      </c>
      <c r="BZ10" s="711">
        <f t="shared" si="12"/>
        <v>2</v>
      </c>
      <c r="CA10" s="711">
        <f t="shared" si="12"/>
      </c>
      <c r="CB10" s="711">
        <f t="shared" si="12"/>
        <v>2</v>
      </c>
      <c r="CC10" s="711">
        <f t="shared" si="12"/>
        <v>1</v>
      </c>
      <c r="CD10" s="711">
        <f t="shared" si="12"/>
        <v>3</v>
      </c>
      <c r="CE10" s="711">
        <f t="shared" si="12"/>
      </c>
      <c r="CF10" s="711">
        <f t="shared" si="12"/>
      </c>
      <c r="CG10" s="711">
        <f t="shared" si="13"/>
      </c>
      <c r="CH10" s="711">
        <f t="shared" si="13"/>
        <v>2</v>
      </c>
      <c r="CI10" s="720">
        <f>IF(AA$4=5,AA10,"")</f>
      </c>
      <c r="CJ10" s="711">
        <f t="shared" si="14"/>
      </c>
      <c r="CK10" s="711">
        <f t="shared" si="14"/>
      </c>
      <c r="CL10" s="711">
        <f t="shared" si="14"/>
      </c>
      <c r="CM10" s="711">
        <f t="shared" si="14"/>
      </c>
      <c r="CN10" s="711">
        <f t="shared" si="14"/>
      </c>
      <c r="CO10" s="711">
        <f t="shared" si="14"/>
        <v>2</v>
      </c>
      <c r="CP10" s="711">
        <f t="shared" si="14"/>
      </c>
      <c r="CQ10" s="711">
        <f t="shared" si="14"/>
      </c>
      <c r="CR10" s="711">
        <f t="shared" si="14"/>
      </c>
      <c r="CS10" s="711">
        <f t="shared" si="14"/>
      </c>
      <c r="CT10" s="711">
        <f t="shared" si="14"/>
      </c>
      <c r="CU10" s="711">
        <f t="shared" si="14"/>
      </c>
      <c r="CV10" s="711">
        <f t="shared" si="14"/>
      </c>
      <c r="CW10" s="711">
        <f t="shared" si="14"/>
        <v>2</v>
      </c>
      <c r="CX10" s="711">
        <f t="shared" si="14"/>
      </c>
      <c r="CY10" s="711">
        <f t="shared" si="15"/>
        <v>2</v>
      </c>
      <c r="CZ10" s="711">
        <f t="shared" si="15"/>
      </c>
      <c r="DA10" s="737">
        <f>SUM(AY10:BP10)</f>
        <v>9</v>
      </c>
      <c r="DB10" s="738">
        <f>SUM(BQ10:CH10)</f>
        <v>17</v>
      </c>
      <c r="DC10" s="739">
        <f>SUM(CI10:CZ10)</f>
        <v>6</v>
      </c>
      <c r="DD10" s="740"/>
      <c r="DE10" s="741"/>
      <c r="DF10" s="741"/>
      <c r="DG10" s="741"/>
      <c r="DH10" s="741"/>
      <c r="DI10" s="741"/>
      <c r="DJ10" s="741"/>
      <c r="DK10" s="741"/>
      <c r="DL10" s="741"/>
      <c r="DM10" s="741"/>
      <c r="DN10" s="741"/>
      <c r="DO10" s="741"/>
      <c r="DP10" s="741"/>
      <c r="DQ10" s="741"/>
      <c r="DR10" s="741"/>
      <c r="DS10" s="741"/>
      <c r="DT10" s="741"/>
      <c r="DU10" s="741"/>
      <c r="DV10" s="741"/>
      <c r="DW10" s="741"/>
      <c r="DX10" s="741"/>
      <c r="DY10" s="741"/>
      <c r="DZ10" s="741"/>
      <c r="EA10" s="741"/>
      <c r="EB10" s="741"/>
      <c r="EC10" s="741"/>
      <c r="ED10" s="741"/>
      <c r="EE10" s="741"/>
      <c r="EF10" s="741"/>
      <c r="EG10" s="741"/>
      <c r="EH10" s="741"/>
      <c r="EI10" s="741"/>
      <c r="EJ10" s="741"/>
      <c r="EK10" s="741"/>
      <c r="EL10" s="741"/>
      <c r="EM10" s="741"/>
      <c r="EN10" s="741"/>
      <c r="EO10" s="741"/>
      <c r="EP10" s="741"/>
      <c r="EQ10" s="741"/>
      <c r="ER10" s="741"/>
      <c r="ES10" s="741"/>
      <c r="ET10" s="741"/>
      <c r="EU10" s="741"/>
      <c r="EV10" s="741"/>
      <c r="EW10" s="741"/>
      <c r="EX10" s="741"/>
      <c r="EY10" s="741"/>
      <c r="EZ10" s="741"/>
      <c r="FA10" s="741"/>
      <c r="FB10" s="741"/>
      <c r="FC10" s="741"/>
      <c r="FD10" s="741"/>
      <c r="FE10" s="741"/>
      <c r="FF10" s="741"/>
      <c r="FG10" s="741"/>
      <c r="FH10" s="741"/>
      <c r="FI10" s="741"/>
      <c r="FJ10" s="741"/>
      <c r="FK10" s="741"/>
      <c r="FL10" s="741"/>
      <c r="FM10" s="741"/>
      <c r="FN10" s="741"/>
      <c r="FO10" s="741"/>
      <c r="FP10" s="741"/>
      <c r="FQ10" s="741"/>
      <c r="FR10" s="741"/>
      <c r="FS10" s="741"/>
      <c r="FT10" s="741"/>
      <c r="FU10" s="741"/>
      <c r="FV10" s="741"/>
      <c r="FW10" s="741"/>
      <c r="FX10" s="741"/>
      <c r="FY10" s="741"/>
      <c r="FZ10" s="741"/>
      <c r="GA10" s="741"/>
      <c r="GB10" s="741"/>
      <c r="GC10" s="741"/>
      <c r="GD10" s="741"/>
      <c r="GE10" s="741"/>
      <c r="GF10" s="741"/>
      <c r="GG10" s="741"/>
      <c r="GH10" s="741"/>
      <c r="GI10" s="741"/>
      <c r="GJ10" s="741"/>
      <c r="GK10" s="741"/>
      <c r="GL10" s="741"/>
      <c r="GM10" s="741"/>
      <c r="GN10" s="741"/>
      <c r="GO10" s="741"/>
      <c r="GP10" s="741"/>
      <c r="GQ10" s="741"/>
      <c r="GR10" s="741"/>
      <c r="GS10" s="741"/>
      <c r="GT10" s="741"/>
      <c r="GU10" s="741"/>
      <c r="GV10" s="741"/>
      <c r="GW10" s="741"/>
      <c r="GX10" s="741"/>
      <c r="GY10" s="741"/>
      <c r="GZ10" s="741"/>
      <c r="HA10" s="741"/>
      <c r="HB10" s="741"/>
      <c r="HC10" s="741"/>
      <c r="HD10" s="741"/>
      <c r="HE10" s="741"/>
      <c r="HF10" s="741"/>
      <c r="HG10" s="741"/>
      <c r="HH10" s="741"/>
      <c r="HI10" s="741"/>
      <c r="HJ10" s="741"/>
      <c r="HK10" s="741"/>
      <c r="HL10" s="741"/>
      <c r="HM10" s="741"/>
      <c r="HN10" s="741"/>
      <c r="HO10" s="741"/>
      <c r="HP10" s="741"/>
      <c r="HQ10" s="741"/>
      <c r="HR10" s="741"/>
      <c r="HS10" s="741"/>
      <c r="HT10" s="741"/>
      <c r="HU10" s="741"/>
      <c r="HV10" s="741"/>
      <c r="HW10" s="741"/>
      <c r="HX10" s="741"/>
      <c r="HY10" s="741"/>
      <c r="HZ10" s="741"/>
      <c r="IA10" s="741"/>
      <c r="IB10" s="741"/>
      <c r="IC10" s="741"/>
      <c r="ID10" s="741"/>
      <c r="IE10" s="741"/>
      <c r="IF10" s="741"/>
      <c r="IG10" s="741"/>
      <c r="IH10" s="741"/>
      <c r="II10" s="741"/>
      <c r="IJ10" s="741"/>
      <c r="IK10" s="741"/>
      <c r="IL10" s="741"/>
      <c r="IM10" s="741"/>
      <c r="IN10" s="741"/>
      <c r="IO10" s="741"/>
      <c r="IP10" s="741"/>
      <c r="IQ10" s="741"/>
      <c r="IR10" s="741"/>
      <c r="IS10" s="741"/>
      <c r="IT10" s="741"/>
      <c r="IU10" s="741"/>
      <c r="IV10" s="741"/>
    </row>
    <row r="11" spans="1:256" ht="18.75" thickBot="1">
      <c r="A11" s="730"/>
      <c r="B11" s="731">
        <v>5</v>
      </c>
      <c r="C11" s="752" t="s">
        <v>199</v>
      </c>
      <c r="D11" s="753"/>
      <c r="E11" s="715">
        <v>7</v>
      </c>
      <c r="F11" s="715">
        <v>4</v>
      </c>
      <c r="G11" s="715">
        <v>6</v>
      </c>
      <c r="H11" s="715">
        <v>5</v>
      </c>
      <c r="I11" s="715">
        <v>4</v>
      </c>
      <c r="J11" s="715">
        <v>6</v>
      </c>
      <c r="K11" s="715">
        <v>6</v>
      </c>
      <c r="L11" s="715">
        <v>3</v>
      </c>
      <c r="M11" s="715">
        <v>6</v>
      </c>
      <c r="N11" s="716">
        <f>SUM(E11:M11)</f>
        <v>47</v>
      </c>
      <c r="O11" s="715">
        <v>6</v>
      </c>
      <c r="P11" s="715">
        <v>6</v>
      </c>
      <c r="Q11" s="715">
        <v>6</v>
      </c>
      <c r="R11" s="715">
        <v>5</v>
      </c>
      <c r="S11" s="715">
        <v>6</v>
      </c>
      <c r="T11" s="715">
        <v>6</v>
      </c>
      <c r="U11" s="715">
        <v>6</v>
      </c>
      <c r="V11" s="715">
        <v>8</v>
      </c>
      <c r="W11" s="715">
        <v>4</v>
      </c>
      <c r="X11" s="732">
        <f>SUM(O11:W11)</f>
        <v>53</v>
      </c>
      <c r="Y11" s="732">
        <f>N11+X11</f>
        <v>100</v>
      </c>
      <c r="Z11" s="733"/>
      <c r="AA11" s="667">
        <f>IF(E11="","",E11-E$4)</f>
        <v>3</v>
      </c>
      <c r="AB11" s="667">
        <f t="shared" si="8"/>
        <v>1</v>
      </c>
      <c r="AC11" s="667">
        <f t="shared" si="8"/>
        <v>2</v>
      </c>
      <c r="AD11" s="667">
        <f t="shared" si="8"/>
        <v>1</v>
      </c>
      <c r="AE11" s="667">
        <f t="shared" si="8"/>
        <v>1</v>
      </c>
      <c r="AF11" s="667">
        <f t="shared" si="8"/>
        <v>2</v>
      </c>
      <c r="AG11" s="667">
        <f t="shared" si="8"/>
        <v>1</v>
      </c>
      <c r="AH11" s="667">
        <f t="shared" si="8"/>
        <v>0</v>
      </c>
      <c r="AI11" s="667">
        <f t="shared" si="8"/>
        <v>2</v>
      </c>
      <c r="AJ11" s="667">
        <f>IF(O11="","",O11-O$4)</f>
        <v>2</v>
      </c>
      <c r="AK11" s="667">
        <f t="shared" si="9"/>
        <v>3</v>
      </c>
      <c r="AL11" s="667">
        <f t="shared" si="9"/>
        <v>2</v>
      </c>
      <c r="AM11" s="667">
        <f t="shared" si="9"/>
        <v>1</v>
      </c>
      <c r="AN11" s="667">
        <f t="shared" si="9"/>
        <v>2</v>
      </c>
      <c r="AO11" s="667">
        <f t="shared" si="9"/>
        <v>1</v>
      </c>
      <c r="AP11" s="667">
        <f t="shared" si="9"/>
        <v>3</v>
      </c>
      <c r="AQ11" s="667">
        <f t="shared" si="9"/>
        <v>3</v>
      </c>
      <c r="AR11" s="667">
        <f t="shared" si="9"/>
        <v>0</v>
      </c>
      <c r="AS11" s="734">
        <f>COUNTIF($AA11:$AR11,"=-2")</f>
        <v>0</v>
      </c>
      <c r="AT11" s="735">
        <f>COUNTIF($AA11:$AR11,"=-1")</f>
        <v>0</v>
      </c>
      <c r="AU11" s="735">
        <f>COUNTIF($AA11:$AR11,"=0")</f>
        <v>2</v>
      </c>
      <c r="AV11" s="735">
        <f>COUNTIF($AA11:$AR11,"=1")</f>
        <v>6</v>
      </c>
      <c r="AW11" s="735">
        <f>COUNTIF($AA11:$AR11,"=2")</f>
        <v>6</v>
      </c>
      <c r="AX11" s="736">
        <f>COUNTIF($AA11:$AR11,"&gt;2")</f>
        <v>4</v>
      </c>
      <c r="AY11" s="711">
        <f>IF(AA$4=3,AA11,"")</f>
      </c>
      <c r="AZ11" s="711">
        <f t="shared" si="10"/>
        <v>1</v>
      </c>
      <c r="BA11" s="711">
        <f t="shared" si="10"/>
      </c>
      <c r="BB11" s="711">
        <f t="shared" si="10"/>
      </c>
      <c r="BC11" s="711">
        <f t="shared" si="10"/>
        <v>1</v>
      </c>
      <c r="BD11" s="711">
        <f t="shared" si="10"/>
      </c>
      <c r="BE11" s="711">
        <f t="shared" si="10"/>
      </c>
      <c r="BF11" s="711">
        <f t="shared" si="10"/>
        <v>0</v>
      </c>
      <c r="BG11" s="711">
        <f t="shared" si="10"/>
      </c>
      <c r="BH11" s="711">
        <f t="shared" si="10"/>
      </c>
      <c r="BI11" s="711">
        <f t="shared" si="10"/>
        <v>3</v>
      </c>
      <c r="BJ11" s="711">
        <f t="shared" si="10"/>
      </c>
      <c r="BK11" s="711">
        <f t="shared" si="10"/>
      </c>
      <c r="BL11" s="711">
        <f t="shared" si="10"/>
      </c>
      <c r="BM11" s="711">
        <f t="shared" si="10"/>
      </c>
      <c r="BN11" s="711">
        <f t="shared" si="10"/>
        <v>3</v>
      </c>
      <c r="BO11" s="711">
        <f t="shared" si="11"/>
      </c>
      <c r="BP11" s="712">
        <f t="shared" si="11"/>
      </c>
      <c r="BQ11" s="711">
        <f>IF(AA$4=4,AA11,"")</f>
        <v>3</v>
      </c>
      <c r="BR11" s="711">
        <f t="shared" si="12"/>
      </c>
      <c r="BS11" s="711">
        <f t="shared" si="12"/>
        <v>2</v>
      </c>
      <c r="BT11" s="711">
        <f t="shared" si="12"/>
        <v>1</v>
      </c>
      <c r="BU11" s="711">
        <f t="shared" si="12"/>
      </c>
      <c r="BV11" s="711">
        <f t="shared" si="12"/>
        <v>2</v>
      </c>
      <c r="BW11" s="711">
        <f t="shared" si="12"/>
      </c>
      <c r="BX11" s="711">
        <f t="shared" si="12"/>
      </c>
      <c r="BY11" s="711">
        <f t="shared" si="12"/>
        <v>2</v>
      </c>
      <c r="BZ11" s="711">
        <f t="shared" si="12"/>
        <v>2</v>
      </c>
      <c r="CA11" s="711">
        <f t="shared" si="12"/>
      </c>
      <c r="CB11" s="711">
        <f t="shared" si="12"/>
        <v>2</v>
      </c>
      <c r="CC11" s="711">
        <f t="shared" si="12"/>
        <v>1</v>
      </c>
      <c r="CD11" s="711">
        <f t="shared" si="12"/>
        <v>2</v>
      </c>
      <c r="CE11" s="711">
        <f t="shared" si="12"/>
      </c>
      <c r="CF11" s="711">
        <f t="shared" si="12"/>
      </c>
      <c r="CG11" s="711">
        <f t="shared" si="13"/>
      </c>
      <c r="CH11" s="711">
        <f t="shared" si="13"/>
        <v>0</v>
      </c>
      <c r="CI11" s="720">
        <f>IF(AA$4=5,AA11,"")</f>
      </c>
      <c r="CJ11" s="711">
        <f t="shared" si="14"/>
      </c>
      <c r="CK11" s="711">
        <f t="shared" si="14"/>
      </c>
      <c r="CL11" s="711">
        <f t="shared" si="14"/>
      </c>
      <c r="CM11" s="711">
        <f t="shared" si="14"/>
      </c>
      <c r="CN11" s="711">
        <f t="shared" si="14"/>
      </c>
      <c r="CO11" s="711">
        <f t="shared" si="14"/>
        <v>1</v>
      </c>
      <c r="CP11" s="711">
        <f t="shared" si="14"/>
      </c>
      <c r="CQ11" s="711">
        <f t="shared" si="14"/>
      </c>
      <c r="CR11" s="711">
        <f t="shared" si="14"/>
      </c>
      <c r="CS11" s="711">
        <f t="shared" si="14"/>
      </c>
      <c r="CT11" s="711">
        <f t="shared" si="14"/>
      </c>
      <c r="CU11" s="711">
        <f t="shared" si="14"/>
      </c>
      <c r="CV11" s="711">
        <f t="shared" si="14"/>
      </c>
      <c r="CW11" s="711">
        <f t="shared" si="14"/>
        <v>1</v>
      </c>
      <c r="CX11" s="711">
        <f t="shared" si="14"/>
      </c>
      <c r="CY11" s="711">
        <f t="shared" si="15"/>
        <v>3</v>
      </c>
      <c r="CZ11" s="711">
        <f t="shared" si="15"/>
      </c>
      <c r="DA11" s="737">
        <f>SUM(AY11:BP11)</f>
        <v>8</v>
      </c>
      <c r="DB11" s="738">
        <f>SUM(BQ11:CH11)</f>
        <v>17</v>
      </c>
      <c r="DC11" s="739">
        <f>SUM(CI11:CZ11)</f>
        <v>5</v>
      </c>
      <c r="DD11" s="740"/>
      <c r="DE11" s="741"/>
      <c r="DF11" s="741"/>
      <c r="DG11" s="741"/>
      <c r="DH11" s="741"/>
      <c r="DI11" s="741"/>
      <c r="DJ11" s="741"/>
      <c r="DK11" s="741"/>
      <c r="DL11" s="741"/>
      <c r="DM11" s="741"/>
      <c r="DN11" s="741"/>
      <c r="DO11" s="741"/>
      <c r="DP11" s="741"/>
      <c r="DQ11" s="741"/>
      <c r="DR11" s="741"/>
      <c r="DS11" s="741"/>
      <c r="DT11" s="741"/>
      <c r="DU11" s="741"/>
      <c r="DV11" s="741"/>
      <c r="DW11" s="741"/>
      <c r="DX11" s="741"/>
      <c r="DY11" s="741"/>
      <c r="DZ11" s="741"/>
      <c r="EA11" s="741"/>
      <c r="EB11" s="741"/>
      <c r="EC11" s="741"/>
      <c r="ED11" s="741"/>
      <c r="EE11" s="741"/>
      <c r="EF11" s="741"/>
      <c r="EG11" s="741"/>
      <c r="EH11" s="741"/>
      <c r="EI11" s="741"/>
      <c r="EJ11" s="741"/>
      <c r="EK11" s="741"/>
      <c r="EL11" s="741"/>
      <c r="EM11" s="741"/>
      <c r="EN11" s="741"/>
      <c r="EO11" s="741"/>
      <c r="EP11" s="741"/>
      <c r="EQ11" s="741"/>
      <c r="ER11" s="741"/>
      <c r="ES11" s="741"/>
      <c r="ET11" s="741"/>
      <c r="EU11" s="741"/>
      <c r="EV11" s="741"/>
      <c r="EW11" s="741"/>
      <c r="EX11" s="741"/>
      <c r="EY11" s="741"/>
      <c r="EZ11" s="741"/>
      <c r="FA11" s="741"/>
      <c r="FB11" s="741"/>
      <c r="FC11" s="741"/>
      <c r="FD11" s="741"/>
      <c r="FE11" s="741"/>
      <c r="FF11" s="741"/>
      <c r="FG11" s="741"/>
      <c r="FH11" s="741"/>
      <c r="FI11" s="741"/>
      <c r="FJ11" s="741"/>
      <c r="FK11" s="741"/>
      <c r="FL11" s="741"/>
      <c r="FM11" s="741"/>
      <c r="FN11" s="741"/>
      <c r="FO11" s="741"/>
      <c r="FP11" s="741"/>
      <c r="FQ11" s="741"/>
      <c r="FR11" s="741"/>
      <c r="FS11" s="741"/>
      <c r="FT11" s="741"/>
      <c r="FU11" s="741"/>
      <c r="FV11" s="741"/>
      <c r="FW11" s="741"/>
      <c r="FX11" s="741"/>
      <c r="FY11" s="741"/>
      <c r="FZ11" s="741"/>
      <c r="GA11" s="741"/>
      <c r="GB11" s="741"/>
      <c r="GC11" s="741"/>
      <c r="GD11" s="741"/>
      <c r="GE11" s="741"/>
      <c r="GF11" s="741"/>
      <c r="GG11" s="741"/>
      <c r="GH11" s="741"/>
      <c r="GI11" s="741"/>
      <c r="GJ11" s="741"/>
      <c r="GK11" s="741"/>
      <c r="GL11" s="741"/>
      <c r="GM11" s="741"/>
      <c r="GN11" s="741"/>
      <c r="GO11" s="741"/>
      <c r="GP11" s="741"/>
      <c r="GQ11" s="741"/>
      <c r="GR11" s="741"/>
      <c r="GS11" s="741"/>
      <c r="GT11" s="741"/>
      <c r="GU11" s="741"/>
      <c r="GV11" s="741"/>
      <c r="GW11" s="741"/>
      <c r="GX11" s="741"/>
      <c r="GY11" s="741"/>
      <c r="GZ11" s="741"/>
      <c r="HA11" s="741"/>
      <c r="HB11" s="741"/>
      <c r="HC11" s="741"/>
      <c r="HD11" s="741"/>
      <c r="HE11" s="741"/>
      <c r="HF11" s="741"/>
      <c r="HG11" s="741"/>
      <c r="HH11" s="741"/>
      <c r="HI11" s="741"/>
      <c r="HJ11" s="741"/>
      <c r="HK11" s="741"/>
      <c r="HL11" s="741"/>
      <c r="HM11" s="741"/>
      <c r="HN11" s="741"/>
      <c r="HO11" s="741"/>
      <c r="HP11" s="741"/>
      <c r="HQ11" s="741"/>
      <c r="HR11" s="741"/>
      <c r="HS11" s="741"/>
      <c r="HT11" s="741"/>
      <c r="HU11" s="741"/>
      <c r="HV11" s="741"/>
      <c r="HW11" s="741"/>
      <c r="HX11" s="741"/>
      <c r="HY11" s="741"/>
      <c r="HZ11" s="741"/>
      <c r="IA11" s="741"/>
      <c r="IB11" s="741"/>
      <c r="IC11" s="741"/>
      <c r="ID11" s="741"/>
      <c r="IE11" s="741"/>
      <c r="IF11" s="741"/>
      <c r="IG11" s="741"/>
      <c r="IH11" s="741"/>
      <c r="II11" s="741"/>
      <c r="IJ11" s="741"/>
      <c r="IK11" s="741"/>
      <c r="IL11" s="741"/>
      <c r="IM11" s="741"/>
      <c r="IN11" s="741"/>
      <c r="IO11" s="741"/>
      <c r="IP11" s="741"/>
      <c r="IQ11" s="741"/>
      <c r="IR11" s="741"/>
      <c r="IS11" s="741"/>
      <c r="IT11" s="741"/>
      <c r="IU11" s="741"/>
      <c r="IV11" s="741"/>
    </row>
    <row r="12" spans="1:108" ht="15">
      <c r="A12" s="674"/>
      <c r="B12" s="208"/>
      <c r="C12" s="208"/>
      <c r="D12" s="208"/>
      <c r="E12" s="742"/>
      <c r="F12" s="742"/>
      <c r="G12" s="742"/>
      <c r="H12" s="742"/>
      <c r="I12" s="742"/>
      <c r="J12" s="742"/>
      <c r="K12" s="742"/>
      <c r="L12" s="742"/>
      <c r="M12" s="742"/>
      <c r="N12" s="743"/>
      <c r="O12" s="742"/>
      <c r="P12" s="744"/>
      <c r="Q12" s="744"/>
      <c r="R12" s="744"/>
      <c r="S12" s="744"/>
      <c r="T12" s="744"/>
      <c r="U12" s="744"/>
      <c r="V12" s="744"/>
      <c r="W12" s="744"/>
      <c r="X12" s="813">
        <f>SUM(Y7:Y11)-MAX(Y7:Y11)</f>
        <v>348</v>
      </c>
      <c r="Y12" s="814"/>
      <c r="Z12" s="681"/>
      <c r="AA12" s="667"/>
      <c r="AB12" s="667"/>
      <c r="AC12" s="667"/>
      <c r="AD12" s="667"/>
      <c r="AE12" s="667"/>
      <c r="AF12" s="667"/>
      <c r="AG12" s="667"/>
      <c r="AH12" s="667"/>
      <c r="AI12" s="667"/>
      <c r="AJ12" s="667"/>
      <c r="AK12" s="667"/>
      <c r="AL12" s="667"/>
      <c r="AM12" s="667"/>
      <c r="AN12" s="667"/>
      <c r="AO12" s="667"/>
      <c r="AP12" s="667"/>
      <c r="AQ12" s="667"/>
      <c r="AR12" s="667"/>
      <c r="AS12" s="819">
        <f>SUM(AS7:AS11)</f>
        <v>0</v>
      </c>
      <c r="AT12" s="807">
        <f aca="true" t="shared" si="16" ref="AT12:DC12">SUM(AT7:AT11)</f>
        <v>2</v>
      </c>
      <c r="AU12" s="807">
        <f t="shared" si="16"/>
        <v>26</v>
      </c>
      <c r="AV12" s="807">
        <f t="shared" si="16"/>
        <v>34</v>
      </c>
      <c r="AW12" s="807">
        <f t="shared" si="16"/>
        <v>19</v>
      </c>
      <c r="AX12" s="809">
        <f t="shared" si="16"/>
        <v>9</v>
      </c>
      <c r="AY12" s="711">
        <f t="shared" si="16"/>
        <v>0</v>
      </c>
      <c r="AZ12" s="711">
        <f t="shared" si="16"/>
        <v>4</v>
      </c>
      <c r="BA12" s="711">
        <f t="shared" si="16"/>
        <v>0</v>
      </c>
      <c r="BB12" s="711">
        <f t="shared" si="16"/>
        <v>0</v>
      </c>
      <c r="BC12" s="711">
        <f t="shared" si="16"/>
        <v>5</v>
      </c>
      <c r="BD12" s="711">
        <f t="shared" si="16"/>
        <v>0</v>
      </c>
      <c r="BE12" s="711">
        <f t="shared" si="16"/>
        <v>0</v>
      </c>
      <c r="BF12" s="711">
        <f t="shared" si="16"/>
        <v>2</v>
      </c>
      <c r="BG12" s="711">
        <f t="shared" si="16"/>
        <v>0</v>
      </c>
      <c r="BH12" s="711">
        <f t="shared" si="16"/>
        <v>0</v>
      </c>
      <c r="BI12" s="711">
        <f t="shared" si="16"/>
        <v>4</v>
      </c>
      <c r="BJ12" s="711">
        <f t="shared" si="16"/>
        <v>0</v>
      </c>
      <c r="BK12" s="711">
        <f t="shared" si="16"/>
        <v>0</v>
      </c>
      <c r="BL12" s="711">
        <f t="shared" si="16"/>
        <v>0</v>
      </c>
      <c r="BM12" s="711">
        <f t="shared" si="16"/>
        <v>0</v>
      </c>
      <c r="BN12" s="711">
        <f t="shared" si="16"/>
        <v>9</v>
      </c>
      <c r="BO12" s="711">
        <f t="shared" si="16"/>
        <v>0</v>
      </c>
      <c r="BP12" s="712">
        <f t="shared" si="16"/>
        <v>0</v>
      </c>
      <c r="BQ12" s="711">
        <f t="shared" si="16"/>
        <v>6</v>
      </c>
      <c r="BR12" s="711">
        <f t="shared" si="16"/>
        <v>0</v>
      </c>
      <c r="BS12" s="711">
        <f t="shared" si="16"/>
        <v>6</v>
      </c>
      <c r="BT12" s="711">
        <f t="shared" si="16"/>
        <v>3</v>
      </c>
      <c r="BU12" s="711">
        <f t="shared" si="16"/>
        <v>0</v>
      </c>
      <c r="BV12" s="711">
        <f t="shared" si="16"/>
        <v>6</v>
      </c>
      <c r="BW12" s="711">
        <f t="shared" si="16"/>
        <v>0</v>
      </c>
      <c r="BX12" s="711">
        <f t="shared" si="16"/>
        <v>0</v>
      </c>
      <c r="BY12" s="711">
        <f t="shared" si="16"/>
        <v>6</v>
      </c>
      <c r="BZ12" s="711">
        <f t="shared" si="16"/>
        <v>5</v>
      </c>
      <c r="CA12" s="711">
        <f t="shared" si="16"/>
        <v>0</v>
      </c>
      <c r="CB12" s="711">
        <f t="shared" si="16"/>
        <v>6</v>
      </c>
      <c r="CC12" s="711">
        <f t="shared" si="16"/>
        <v>3</v>
      </c>
      <c r="CD12" s="711">
        <f t="shared" si="16"/>
        <v>10</v>
      </c>
      <c r="CE12" s="711">
        <f t="shared" si="16"/>
        <v>0</v>
      </c>
      <c r="CF12" s="711">
        <f t="shared" si="16"/>
        <v>0</v>
      </c>
      <c r="CG12" s="711">
        <f t="shared" si="16"/>
        <v>0</v>
      </c>
      <c r="CH12" s="711">
        <f t="shared" si="16"/>
        <v>8</v>
      </c>
      <c r="CI12" s="720">
        <f t="shared" si="16"/>
        <v>0</v>
      </c>
      <c r="CJ12" s="711">
        <f t="shared" si="16"/>
        <v>0</v>
      </c>
      <c r="CK12" s="711">
        <f t="shared" si="16"/>
        <v>0</v>
      </c>
      <c r="CL12" s="711">
        <f t="shared" si="16"/>
        <v>0</v>
      </c>
      <c r="CM12" s="711">
        <f t="shared" si="16"/>
        <v>0</v>
      </c>
      <c r="CN12" s="711">
        <f t="shared" si="16"/>
        <v>0</v>
      </c>
      <c r="CO12" s="711">
        <f t="shared" si="16"/>
        <v>5</v>
      </c>
      <c r="CP12" s="711">
        <f t="shared" si="16"/>
        <v>0</v>
      </c>
      <c r="CQ12" s="711">
        <f t="shared" si="16"/>
        <v>0</v>
      </c>
      <c r="CR12" s="711">
        <f t="shared" si="16"/>
        <v>0</v>
      </c>
      <c r="CS12" s="711">
        <f t="shared" si="16"/>
        <v>0</v>
      </c>
      <c r="CT12" s="711">
        <f t="shared" si="16"/>
        <v>0</v>
      </c>
      <c r="CU12" s="711">
        <f t="shared" si="16"/>
        <v>0</v>
      </c>
      <c r="CV12" s="711">
        <f t="shared" si="16"/>
        <v>0</v>
      </c>
      <c r="CW12" s="711">
        <f t="shared" si="16"/>
        <v>3</v>
      </c>
      <c r="CX12" s="711">
        <f t="shared" si="16"/>
        <v>0</v>
      </c>
      <c r="CY12" s="711">
        <f t="shared" si="16"/>
        <v>9</v>
      </c>
      <c r="CZ12" s="711">
        <f t="shared" si="16"/>
        <v>0</v>
      </c>
      <c r="DA12" s="811">
        <f t="shared" si="16"/>
        <v>24</v>
      </c>
      <c r="DB12" s="821">
        <f t="shared" si="16"/>
        <v>59</v>
      </c>
      <c r="DC12" s="823">
        <f t="shared" si="16"/>
        <v>17</v>
      </c>
      <c r="DD12" s="687"/>
    </row>
    <row r="13" spans="1:108" ht="15.75" thickBot="1">
      <c r="A13" s="674"/>
      <c r="B13" s="208"/>
      <c r="C13" s="208"/>
      <c r="D13" s="208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2"/>
      <c r="P13" s="744"/>
      <c r="Q13" s="744"/>
      <c r="R13" s="744"/>
      <c r="S13" s="744"/>
      <c r="T13" s="744"/>
      <c r="U13" s="744"/>
      <c r="V13" s="744"/>
      <c r="W13" s="744"/>
      <c r="X13" s="815"/>
      <c r="Y13" s="816"/>
      <c r="Z13" s="681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820"/>
      <c r="AT13" s="808"/>
      <c r="AU13" s="808"/>
      <c r="AV13" s="808"/>
      <c r="AW13" s="808"/>
      <c r="AX13" s="810"/>
      <c r="AY13" s="711"/>
      <c r="AZ13" s="711"/>
      <c r="BA13" s="711"/>
      <c r="BB13" s="711"/>
      <c r="BC13" s="711"/>
      <c r="BD13" s="711"/>
      <c r="BE13" s="711"/>
      <c r="BF13" s="711"/>
      <c r="BG13" s="711"/>
      <c r="BH13" s="711"/>
      <c r="BI13" s="711"/>
      <c r="BJ13" s="711"/>
      <c r="BK13" s="711"/>
      <c r="BL13" s="711"/>
      <c r="BM13" s="711"/>
      <c r="BN13" s="711"/>
      <c r="BO13" s="711"/>
      <c r="BP13" s="712"/>
      <c r="BQ13" s="711"/>
      <c r="BR13" s="711"/>
      <c r="BS13" s="711"/>
      <c r="BT13" s="711"/>
      <c r="BU13" s="711"/>
      <c r="BV13" s="711"/>
      <c r="BW13" s="711"/>
      <c r="BX13" s="711"/>
      <c r="BY13" s="711"/>
      <c r="BZ13" s="711"/>
      <c r="CA13" s="711"/>
      <c r="CB13" s="711"/>
      <c r="CC13" s="711"/>
      <c r="CD13" s="711"/>
      <c r="CE13" s="711"/>
      <c r="CF13" s="711"/>
      <c r="CG13" s="711"/>
      <c r="CH13" s="711"/>
      <c r="CI13" s="720"/>
      <c r="CJ13" s="711"/>
      <c r="CK13" s="711"/>
      <c r="CL13" s="711"/>
      <c r="CM13" s="711"/>
      <c r="CN13" s="711"/>
      <c r="CO13" s="711"/>
      <c r="CP13" s="711"/>
      <c r="CQ13" s="711"/>
      <c r="CR13" s="711"/>
      <c r="CS13" s="711"/>
      <c r="CT13" s="711"/>
      <c r="CU13" s="711"/>
      <c r="CV13" s="711"/>
      <c r="CW13" s="711"/>
      <c r="CX13" s="711"/>
      <c r="CY13" s="711"/>
      <c r="CZ13" s="711"/>
      <c r="DA13" s="812"/>
      <c r="DB13" s="822"/>
      <c r="DC13" s="824"/>
      <c r="DD13" s="687"/>
    </row>
    <row r="14" spans="1:108" ht="15.75" thickBot="1">
      <c r="A14" s="674"/>
      <c r="B14" s="208"/>
      <c r="C14" s="208"/>
      <c r="D14" s="208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4"/>
      <c r="Q14" s="744"/>
      <c r="R14" s="744"/>
      <c r="S14" s="744"/>
      <c r="T14" s="744"/>
      <c r="U14" s="744"/>
      <c r="V14" s="744"/>
      <c r="W14" s="744"/>
      <c r="X14" s="817"/>
      <c r="Y14" s="818"/>
      <c r="Z14" s="681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  <c r="AQ14" s="667"/>
      <c r="AR14" s="667"/>
      <c r="AS14" s="682"/>
      <c r="AT14" s="683"/>
      <c r="AU14" s="683"/>
      <c r="AV14" s="683"/>
      <c r="AW14" s="683"/>
      <c r="AX14" s="683"/>
      <c r="AY14" s="684"/>
      <c r="AZ14" s="685"/>
      <c r="BA14" s="685"/>
      <c r="BB14" s="685"/>
      <c r="BC14" s="685"/>
      <c r="BD14" s="685"/>
      <c r="BE14" s="685"/>
      <c r="BF14" s="685"/>
      <c r="BG14" s="685"/>
      <c r="BH14" s="685"/>
      <c r="BI14" s="685"/>
      <c r="BJ14" s="685"/>
      <c r="BK14" s="685"/>
      <c r="BL14" s="685"/>
      <c r="BM14" s="685"/>
      <c r="BN14" s="685"/>
      <c r="BO14" s="685"/>
      <c r="BP14" s="686"/>
      <c r="BQ14" s="685"/>
      <c r="BR14" s="685"/>
      <c r="BS14" s="685"/>
      <c r="BT14" s="685"/>
      <c r="BU14" s="685"/>
      <c r="BV14" s="685"/>
      <c r="BW14" s="685"/>
      <c r="BX14" s="685"/>
      <c r="BY14" s="685"/>
      <c r="BZ14" s="685"/>
      <c r="CA14" s="685"/>
      <c r="CB14" s="685"/>
      <c r="CC14" s="685"/>
      <c r="CD14" s="685"/>
      <c r="CE14" s="685"/>
      <c r="CF14" s="685"/>
      <c r="CG14" s="685"/>
      <c r="CH14" s="685"/>
      <c r="CI14" s="684"/>
      <c r="CJ14" s="685"/>
      <c r="CK14" s="685"/>
      <c r="CL14" s="685"/>
      <c r="CM14" s="685"/>
      <c r="CN14" s="685"/>
      <c r="CO14" s="685"/>
      <c r="CP14" s="685"/>
      <c r="CQ14" s="685"/>
      <c r="CR14" s="685"/>
      <c r="CS14" s="685"/>
      <c r="CT14" s="685"/>
      <c r="CU14" s="685"/>
      <c r="CV14" s="685"/>
      <c r="CW14" s="685"/>
      <c r="CX14" s="685"/>
      <c r="CY14" s="685"/>
      <c r="CZ14" s="686"/>
      <c r="DA14" s="683"/>
      <c r="DB14" s="683"/>
      <c r="DC14" s="683"/>
      <c r="DD14" s="687"/>
    </row>
    <row r="15" spans="1:108" ht="15">
      <c r="A15" s="688"/>
      <c r="B15" s="745"/>
      <c r="C15" s="746" t="str">
        <f>C5</f>
        <v>CEDAR GROVE-BELGIUM</v>
      </c>
      <c r="D15" s="746" t="str">
        <f>C5</f>
        <v>CEDAR GROVE-BELGIUM</v>
      </c>
      <c r="E15" s="747">
        <f>SUM(E7:E11)-MAX(E7:E11)</f>
        <v>19</v>
      </c>
      <c r="F15" s="747">
        <f aca="true" t="shared" si="17" ref="F15:Y15">SUM(F7:F11)-MAX(F7:F11)</f>
        <v>15</v>
      </c>
      <c r="G15" s="747">
        <f t="shared" si="17"/>
        <v>19</v>
      </c>
      <c r="H15" s="747">
        <f t="shared" si="17"/>
        <v>18</v>
      </c>
      <c r="I15" s="747">
        <f t="shared" si="17"/>
        <v>15</v>
      </c>
      <c r="J15" s="747">
        <f t="shared" si="17"/>
        <v>20</v>
      </c>
      <c r="K15" s="747">
        <f t="shared" si="17"/>
        <v>23</v>
      </c>
      <c r="L15" s="747">
        <f t="shared" si="17"/>
        <v>13</v>
      </c>
      <c r="M15" s="747">
        <f t="shared" si="17"/>
        <v>20</v>
      </c>
      <c r="N15" s="747">
        <f t="shared" si="17"/>
        <v>166</v>
      </c>
      <c r="O15" s="747">
        <f t="shared" si="17"/>
        <v>19</v>
      </c>
      <c r="P15" s="747">
        <f t="shared" si="17"/>
        <v>13</v>
      </c>
      <c r="Q15" s="747">
        <f t="shared" si="17"/>
        <v>20</v>
      </c>
      <c r="R15" s="747">
        <f t="shared" si="17"/>
        <v>18</v>
      </c>
      <c r="S15" s="747">
        <f t="shared" si="17"/>
        <v>22</v>
      </c>
      <c r="T15" s="747">
        <f t="shared" si="17"/>
        <v>21</v>
      </c>
      <c r="U15" s="747">
        <f t="shared" si="17"/>
        <v>17</v>
      </c>
      <c r="V15" s="747">
        <f t="shared" si="17"/>
        <v>26</v>
      </c>
      <c r="W15" s="747">
        <f t="shared" si="17"/>
        <v>20</v>
      </c>
      <c r="X15" s="747">
        <f t="shared" si="17"/>
        <v>182</v>
      </c>
      <c r="Y15" s="747">
        <f t="shared" si="17"/>
        <v>348</v>
      </c>
      <c r="Z15" s="748"/>
      <c r="AA15" s="667"/>
      <c r="AB15" s="667"/>
      <c r="AC15" s="667"/>
      <c r="AD15" s="667"/>
      <c r="AE15" s="667"/>
      <c r="AF15" s="667"/>
      <c r="AG15" s="667"/>
      <c r="AH15" s="667"/>
      <c r="AI15" s="667"/>
      <c r="AJ15" s="667"/>
      <c r="AK15" s="667"/>
      <c r="AL15" s="667"/>
      <c r="AM15" s="667"/>
      <c r="AN15" s="667"/>
      <c r="AO15" s="667"/>
      <c r="AP15" s="667"/>
      <c r="AQ15" s="667"/>
      <c r="AR15" s="667"/>
      <c r="AS15" s="682"/>
      <c r="AT15" s="683"/>
      <c r="AU15" s="683"/>
      <c r="AV15" s="683"/>
      <c r="AW15" s="683"/>
      <c r="AX15" s="683"/>
      <c r="AY15" s="684"/>
      <c r="AZ15" s="685"/>
      <c r="BA15" s="685"/>
      <c r="BB15" s="685"/>
      <c r="BC15" s="685"/>
      <c r="BD15" s="685"/>
      <c r="BE15" s="685"/>
      <c r="BF15" s="685"/>
      <c r="BG15" s="685"/>
      <c r="BH15" s="685"/>
      <c r="BI15" s="685"/>
      <c r="BJ15" s="685"/>
      <c r="BK15" s="685"/>
      <c r="BL15" s="685"/>
      <c r="BM15" s="685"/>
      <c r="BN15" s="685"/>
      <c r="BO15" s="685"/>
      <c r="BP15" s="686"/>
      <c r="BQ15" s="685"/>
      <c r="BR15" s="685"/>
      <c r="BS15" s="685"/>
      <c r="BT15" s="685"/>
      <c r="BU15" s="685"/>
      <c r="BV15" s="685"/>
      <c r="BW15" s="685"/>
      <c r="BX15" s="685"/>
      <c r="BY15" s="685"/>
      <c r="BZ15" s="685"/>
      <c r="CA15" s="685"/>
      <c r="CB15" s="685"/>
      <c r="CC15" s="685"/>
      <c r="CD15" s="685"/>
      <c r="CE15" s="685"/>
      <c r="CF15" s="685"/>
      <c r="CG15" s="685"/>
      <c r="CH15" s="685"/>
      <c r="CI15" s="684"/>
      <c r="CJ15" s="685"/>
      <c r="CK15" s="685"/>
      <c r="CL15" s="685"/>
      <c r="CM15" s="685"/>
      <c r="CN15" s="685"/>
      <c r="CO15" s="685"/>
      <c r="CP15" s="685"/>
      <c r="CQ15" s="685"/>
      <c r="CR15" s="685"/>
      <c r="CS15" s="685"/>
      <c r="CT15" s="685"/>
      <c r="CU15" s="685"/>
      <c r="CV15" s="685"/>
      <c r="CW15" s="685"/>
      <c r="CX15" s="685"/>
      <c r="CY15" s="685"/>
      <c r="CZ15" s="686"/>
      <c r="DA15" s="683"/>
      <c r="DB15" s="683"/>
      <c r="DC15" s="683"/>
      <c r="DD15" s="687"/>
    </row>
    <row r="16" spans="1:108" ht="15">
      <c r="A16" s="674"/>
      <c r="B16" s="695"/>
      <c r="C16" s="696"/>
      <c r="D16" s="697" t="s">
        <v>50</v>
      </c>
      <c r="E16" s="702">
        <f>E$4</f>
        <v>4</v>
      </c>
      <c r="F16" s="702">
        <f aca="true" t="shared" si="18" ref="F16:Y16">F$4</f>
        <v>3</v>
      </c>
      <c r="G16" s="702">
        <f t="shared" si="18"/>
        <v>4</v>
      </c>
      <c r="H16" s="702">
        <f t="shared" si="18"/>
        <v>4</v>
      </c>
      <c r="I16" s="702">
        <f t="shared" si="18"/>
        <v>3</v>
      </c>
      <c r="J16" s="702">
        <f t="shared" si="18"/>
        <v>4</v>
      </c>
      <c r="K16" s="702">
        <f t="shared" si="18"/>
        <v>5</v>
      </c>
      <c r="L16" s="702">
        <f t="shared" si="18"/>
        <v>3</v>
      </c>
      <c r="M16" s="702">
        <f t="shared" si="18"/>
        <v>4</v>
      </c>
      <c r="N16" s="702">
        <f t="shared" si="18"/>
        <v>34</v>
      </c>
      <c r="O16" s="702">
        <f t="shared" si="18"/>
        <v>4</v>
      </c>
      <c r="P16" s="702">
        <f t="shared" si="18"/>
        <v>3</v>
      </c>
      <c r="Q16" s="702">
        <f t="shared" si="18"/>
        <v>4</v>
      </c>
      <c r="R16" s="702">
        <f t="shared" si="18"/>
        <v>4</v>
      </c>
      <c r="S16" s="702">
        <f t="shared" si="18"/>
        <v>4</v>
      </c>
      <c r="T16" s="702">
        <f t="shared" si="18"/>
        <v>5</v>
      </c>
      <c r="U16" s="702">
        <f t="shared" si="18"/>
        <v>3</v>
      </c>
      <c r="V16" s="702">
        <f t="shared" si="18"/>
        <v>5</v>
      </c>
      <c r="W16" s="702">
        <f t="shared" si="18"/>
        <v>4</v>
      </c>
      <c r="X16" s="702">
        <f t="shared" si="18"/>
        <v>36</v>
      </c>
      <c r="Y16" s="702">
        <f t="shared" si="18"/>
        <v>70</v>
      </c>
      <c r="Z16" s="681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  <c r="AK16" s="667"/>
      <c r="AL16" s="667"/>
      <c r="AM16" s="667"/>
      <c r="AN16" s="667"/>
      <c r="AO16" s="667"/>
      <c r="AP16" s="667"/>
      <c r="AQ16" s="667"/>
      <c r="AR16" s="667"/>
      <c r="AS16" s="682"/>
      <c r="AT16" s="683"/>
      <c r="AU16" s="683"/>
      <c r="AV16" s="683"/>
      <c r="AW16" s="683"/>
      <c r="AX16" s="683"/>
      <c r="AY16" s="684"/>
      <c r="AZ16" s="685"/>
      <c r="BA16" s="685"/>
      <c r="BB16" s="685"/>
      <c r="BC16" s="685"/>
      <c r="BD16" s="685"/>
      <c r="BE16" s="685"/>
      <c r="BF16" s="685"/>
      <c r="BG16" s="685"/>
      <c r="BH16" s="685"/>
      <c r="BI16" s="685"/>
      <c r="BJ16" s="685"/>
      <c r="BK16" s="685"/>
      <c r="BL16" s="685"/>
      <c r="BM16" s="685"/>
      <c r="BN16" s="685"/>
      <c r="BO16" s="685"/>
      <c r="BP16" s="686"/>
      <c r="BQ16" s="685"/>
      <c r="BR16" s="685"/>
      <c r="BS16" s="685"/>
      <c r="BT16" s="685"/>
      <c r="BU16" s="685"/>
      <c r="BV16" s="685"/>
      <c r="BW16" s="685"/>
      <c r="BX16" s="685"/>
      <c r="BY16" s="685"/>
      <c r="BZ16" s="685"/>
      <c r="CA16" s="685"/>
      <c r="CB16" s="685"/>
      <c r="CC16" s="685"/>
      <c r="CD16" s="685"/>
      <c r="CE16" s="685"/>
      <c r="CF16" s="685"/>
      <c r="CG16" s="685"/>
      <c r="CH16" s="685"/>
      <c r="CI16" s="684"/>
      <c r="CJ16" s="685"/>
      <c r="CK16" s="685"/>
      <c r="CL16" s="685"/>
      <c r="CM16" s="685"/>
      <c r="CN16" s="685"/>
      <c r="CO16" s="685"/>
      <c r="CP16" s="685"/>
      <c r="CQ16" s="685"/>
      <c r="CR16" s="685"/>
      <c r="CS16" s="685"/>
      <c r="CT16" s="685"/>
      <c r="CU16" s="685"/>
      <c r="CV16" s="685"/>
      <c r="CW16" s="685"/>
      <c r="CX16" s="685"/>
      <c r="CY16" s="685"/>
      <c r="CZ16" s="686"/>
      <c r="DA16" s="683"/>
      <c r="DB16" s="683"/>
      <c r="DC16" s="683"/>
      <c r="DD16" s="687"/>
    </row>
    <row r="17" spans="1:108" ht="19.5" thickBot="1">
      <c r="A17" s="674"/>
      <c r="B17" s="699" t="s">
        <v>243</v>
      </c>
      <c r="C17" s="700" t="s">
        <v>263</v>
      </c>
      <c r="D17" s="701" t="s">
        <v>245</v>
      </c>
      <c r="E17" s="702" t="str">
        <f>E$5</f>
        <v>379/335</v>
      </c>
      <c r="F17" s="702" t="str">
        <f aca="true" t="shared" si="19" ref="F17:Y17">F$5</f>
        <v>170/137</v>
      </c>
      <c r="G17" s="702" t="str">
        <f t="shared" si="19"/>
        <v>432/428</v>
      </c>
      <c r="H17" s="702" t="str">
        <f t="shared" si="19"/>
        <v>264/232</v>
      </c>
      <c r="I17" s="702" t="str">
        <f t="shared" si="19"/>
        <v>116/110</v>
      </c>
      <c r="J17" s="702" t="str">
        <f t="shared" si="19"/>
        <v>353/291</v>
      </c>
      <c r="K17" s="702" t="str">
        <f t="shared" si="19"/>
        <v>499/422</v>
      </c>
      <c r="L17" s="702" t="str">
        <f t="shared" si="19"/>
        <v>134/128</v>
      </c>
      <c r="M17" s="702" t="str">
        <f t="shared" si="19"/>
        <v>276/264</v>
      </c>
      <c r="N17" s="702" t="str">
        <f t="shared" si="19"/>
        <v>2623/2347</v>
      </c>
      <c r="O17" s="702" t="str">
        <f t="shared" si="19"/>
        <v>381/332</v>
      </c>
      <c r="P17" s="702" t="str">
        <f t="shared" si="19"/>
        <v>142/134</v>
      </c>
      <c r="Q17" s="702" t="str">
        <f t="shared" si="19"/>
        <v>412/395</v>
      </c>
      <c r="R17" s="702" t="str">
        <f t="shared" si="19"/>
        <v>331/325</v>
      </c>
      <c r="S17" s="702" t="str">
        <f t="shared" si="19"/>
        <v>364/283</v>
      </c>
      <c r="T17" s="702" t="str">
        <f t="shared" si="19"/>
        <v>474/465</v>
      </c>
      <c r="U17" s="702" t="str">
        <f t="shared" si="19"/>
        <v>175/145</v>
      </c>
      <c r="V17" s="702" t="str">
        <f t="shared" si="19"/>
        <v>506/449</v>
      </c>
      <c r="W17" s="702" t="str">
        <f t="shared" si="19"/>
        <v>380/297</v>
      </c>
      <c r="X17" s="702" t="str">
        <f t="shared" si="19"/>
        <v>3166/2850</v>
      </c>
      <c r="Y17" s="702" t="str">
        <f t="shared" si="19"/>
        <v>5789/5197</v>
      </c>
      <c r="Z17" s="703">
        <f>X24</f>
        <v>368</v>
      </c>
      <c r="AA17" s="667"/>
      <c r="AB17" s="667"/>
      <c r="AC17" s="667"/>
      <c r="AD17" s="667"/>
      <c r="AE17" s="667"/>
      <c r="AF17" s="667"/>
      <c r="AG17" s="667"/>
      <c r="AH17" s="667"/>
      <c r="AI17" s="667"/>
      <c r="AJ17" s="667"/>
      <c r="AK17" s="667"/>
      <c r="AL17" s="667"/>
      <c r="AM17" s="667"/>
      <c r="AN17" s="667"/>
      <c r="AO17" s="667"/>
      <c r="AP17" s="667"/>
      <c r="AQ17" s="667"/>
      <c r="AR17" s="667"/>
      <c r="AS17" s="682"/>
      <c r="AT17" s="683"/>
      <c r="AU17" s="683"/>
      <c r="AV17" s="683"/>
      <c r="AW17" s="683"/>
      <c r="AX17" s="683"/>
      <c r="AY17" s="684"/>
      <c r="AZ17" s="685"/>
      <c r="BA17" s="685"/>
      <c r="BB17" s="685"/>
      <c r="BC17" s="685"/>
      <c r="BD17" s="685"/>
      <c r="BE17" s="685"/>
      <c r="BF17" s="685"/>
      <c r="BG17" s="685"/>
      <c r="BH17" s="685"/>
      <c r="BI17" s="685"/>
      <c r="BJ17" s="685"/>
      <c r="BK17" s="685"/>
      <c r="BL17" s="685"/>
      <c r="BM17" s="685"/>
      <c r="BN17" s="685"/>
      <c r="BO17" s="685"/>
      <c r="BP17" s="686"/>
      <c r="BQ17" s="685"/>
      <c r="BR17" s="685"/>
      <c r="BS17" s="685"/>
      <c r="BT17" s="685"/>
      <c r="BU17" s="685"/>
      <c r="BV17" s="685"/>
      <c r="BW17" s="685"/>
      <c r="BX17" s="685"/>
      <c r="BY17" s="685"/>
      <c r="BZ17" s="685"/>
      <c r="CA17" s="685"/>
      <c r="CB17" s="685"/>
      <c r="CC17" s="685"/>
      <c r="CD17" s="685"/>
      <c r="CE17" s="685"/>
      <c r="CF17" s="685"/>
      <c r="CG17" s="685"/>
      <c r="CH17" s="685"/>
      <c r="CI17" s="684"/>
      <c r="CJ17" s="685"/>
      <c r="CK17" s="685"/>
      <c r="CL17" s="685"/>
      <c r="CM17" s="685"/>
      <c r="CN17" s="685"/>
      <c r="CO17" s="685"/>
      <c r="CP17" s="685"/>
      <c r="CQ17" s="685"/>
      <c r="CR17" s="685"/>
      <c r="CS17" s="685"/>
      <c r="CT17" s="685"/>
      <c r="CU17" s="685"/>
      <c r="CV17" s="685"/>
      <c r="CW17" s="685"/>
      <c r="CX17" s="685"/>
      <c r="CY17" s="685"/>
      <c r="CZ17" s="686"/>
      <c r="DA17" s="683"/>
      <c r="DB17" s="683"/>
      <c r="DC17" s="683"/>
      <c r="DD17" s="687"/>
    </row>
    <row r="18" spans="1:108" ht="23.25" thickBot="1">
      <c r="A18" s="674"/>
      <c r="B18" s="704" t="s">
        <v>250</v>
      </c>
      <c r="C18" s="825" t="s">
        <v>251</v>
      </c>
      <c r="D18" s="826"/>
      <c r="E18" s="704">
        <v>1</v>
      </c>
      <c r="F18" s="704">
        <v>2</v>
      </c>
      <c r="G18" s="704">
        <v>3</v>
      </c>
      <c r="H18" s="704">
        <v>4</v>
      </c>
      <c r="I18" s="704">
        <v>5</v>
      </c>
      <c r="J18" s="704">
        <v>6</v>
      </c>
      <c r="K18" s="704">
        <v>7</v>
      </c>
      <c r="L18" s="704">
        <v>8</v>
      </c>
      <c r="M18" s="704">
        <v>9</v>
      </c>
      <c r="N18" s="705" t="s">
        <v>252</v>
      </c>
      <c r="O18" s="704">
        <v>10</v>
      </c>
      <c r="P18" s="704">
        <v>11</v>
      </c>
      <c r="Q18" s="704">
        <v>12</v>
      </c>
      <c r="R18" s="704">
        <v>13</v>
      </c>
      <c r="S18" s="704">
        <v>14</v>
      </c>
      <c r="T18" s="704">
        <v>15</v>
      </c>
      <c r="U18" s="704">
        <v>16</v>
      </c>
      <c r="V18" s="704">
        <v>17</v>
      </c>
      <c r="W18" s="704">
        <v>18</v>
      </c>
      <c r="X18" s="705" t="s">
        <v>253</v>
      </c>
      <c r="Y18" s="705" t="s">
        <v>254</v>
      </c>
      <c r="Z18" s="681"/>
      <c r="AA18" s="706" t="s">
        <v>6</v>
      </c>
      <c r="AB18" s="706" t="s">
        <v>6</v>
      </c>
      <c r="AC18" s="706" t="s">
        <v>6</v>
      </c>
      <c r="AD18" s="707" t="s">
        <v>6</v>
      </c>
      <c r="AE18" s="707" t="s">
        <v>6</v>
      </c>
      <c r="AF18" s="667"/>
      <c r="AG18" s="667"/>
      <c r="AH18" s="667"/>
      <c r="AI18" s="667"/>
      <c r="AJ18" s="667"/>
      <c r="AK18" s="667"/>
      <c r="AL18" s="667"/>
      <c r="AM18" s="667"/>
      <c r="AN18" s="667"/>
      <c r="AO18" s="667"/>
      <c r="AP18" s="667"/>
      <c r="AQ18" s="667"/>
      <c r="AR18" s="667"/>
      <c r="AS18" s="708" t="s">
        <v>255</v>
      </c>
      <c r="AT18" s="709" t="s">
        <v>256</v>
      </c>
      <c r="AU18" s="709" t="s">
        <v>50</v>
      </c>
      <c r="AV18" s="709" t="s">
        <v>257</v>
      </c>
      <c r="AW18" s="709" t="s">
        <v>258</v>
      </c>
      <c r="AX18" s="710" t="s">
        <v>259</v>
      </c>
      <c r="AY18" s="707" t="s">
        <v>6</v>
      </c>
      <c r="AZ18" s="707" t="s">
        <v>6</v>
      </c>
      <c r="BA18" s="707" t="s">
        <v>6</v>
      </c>
      <c r="BB18" s="707" t="s">
        <v>6</v>
      </c>
      <c r="BC18" s="707" t="s">
        <v>6</v>
      </c>
      <c r="BD18" s="711"/>
      <c r="BE18" s="711"/>
      <c r="BF18" s="711"/>
      <c r="BG18" s="711"/>
      <c r="BH18" s="711"/>
      <c r="BI18" s="711"/>
      <c r="BJ18" s="711"/>
      <c r="BK18" s="711"/>
      <c r="BL18" s="711"/>
      <c r="BM18" s="711"/>
      <c r="BN18" s="711"/>
      <c r="BO18" s="711"/>
      <c r="BP18" s="712"/>
      <c r="BQ18" s="707" t="s">
        <v>6</v>
      </c>
      <c r="BR18" s="707" t="s">
        <v>6</v>
      </c>
      <c r="BS18" s="707" t="s">
        <v>6</v>
      </c>
      <c r="BT18" s="707" t="s">
        <v>6</v>
      </c>
      <c r="BU18" s="707" t="s">
        <v>6</v>
      </c>
      <c r="BV18" s="711"/>
      <c r="BW18" s="711"/>
      <c r="BX18" s="711"/>
      <c r="BY18" s="711"/>
      <c r="BZ18" s="711"/>
      <c r="CA18" s="711"/>
      <c r="CB18" s="711"/>
      <c r="CC18" s="711"/>
      <c r="CD18" s="711"/>
      <c r="CE18" s="711"/>
      <c r="CF18" s="711"/>
      <c r="CG18" s="711"/>
      <c r="CH18" s="711"/>
      <c r="CI18" s="713" t="s">
        <v>6</v>
      </c>
      <c r="CJ18" s="707" t="s">
        <v>6</v>
      </c>
      <c r="CK18" s="707" t="s">
        <v>6</v>
      </c>
      <c r="CL18" s="707" t="s">
        <v>6</v>
      </c>
      <c r="CM18" s="707" t="s">
        <v>6</v>
      </c>
      <c r="CN18" s="711"/>
      <c r="CO18" s="711"/>
      <c r="CP18" s="711"/>
      <c r="CQ18" s="711"/>
      <c r="CR18" s="711"/>
      <c r="CS18" s="711"/>
      <c r="CT18" s="711"/>
      <c r="CU18" s="711"/>
      <c r="CV18" s="711"/>
      <c r="CW18" s="711"/>
      <c r="CX18" s="711"/>
      <c r="CY18" s="711"/>
      <c r="CZ18" s="711"/>
      <c r="DA18" s="708" t="s">
        <v>260</v>
      </c>
      <c r="DB18" s="709" t="s">
        <v>261</v>
      </c>
      <c r="DC18" s="710" t="s">
        <v>262</v>
      </c>
      <c r="DD18" s="687"/>
    </row>
    <row r="19" spans="1:108" ht="18">
      <c r="A19" s="674"/>
      <c r="B19" s="714">
        <v>1</v>
      </c>
      <c r="C19" s="752" t="s">
        <v>203</v>
      </c>
      <c r="D19" s="753"/>
      <c r="E19" s="715">
        <v>4</v>
      </c>
      <c r="F19" s="715">
        <v>3</v>
      </c>
      <c r="G19" s="715">
        <v>5</v>
      </c>
      <c r="H19" s="715">
        <v>4</v>
      </c>
      <c r="I19" s="715">
        <v>3</v>
      </c>
      <c r="J19" s="715">
        <v>4</v>
      </c>
      <c r="K19" s="715">
        <v>5</v>
      </c>
      <c r="L19" s="715">
        <v>3</v>
      </c>
      <c r="M19" s="715">
        <v>5</v>
      </c>
      <c r="N19" s="716">
        <f>SUM(E19:M19)</f>
        <v>36</v>
      </c>
      <c r="O19" s="715">
        <v>4</v>
      </c>
      <c r="P19" s="715">
        <v>3</v>
      </c>
      <c r="Q19" s="715">
        <v>5</v>
      </c>
      <c r="R19" s="715">
        <v>4</v>
      </c>
      <c r="S19" s="715">
        <v>5</v>
      </c>
      <c r="T19" s="715">
        <v>6</v>
      </c>
      <c r="U19" s="715">
        <v>4</v>
      </c>
      <c r="V19" s="715">
        <v>6</v>
      </c>
      <c r="W19" s="715">
        <v>4</v>
      </c>
      <c r="X19" s="716">
        <f>SUM(O19:W19)</f>
        <v>41</v>
      </c>
      <c r="Y19" s="716">
        <f>N19+X19</f>
        <v>77</v>
      </c>
      <c r="Z19" s="681"/>
      <c r="AA19" s="667">
        <f>IF(E19="","",E19-E$4)</f>
        <v>0</v>
      </c>
      <c r="AB19" s="667">
        <f aca="true" t="shared" si="20" ref="AB19:AI23">IF(F19="","",F19-F$4)</f>
        <v>0</v>
      </c>
      <c r="AC19" s="667">
        <f t="shared" si="20"/>
        <v>1</v>
      </c>
      <c r="AD19" s="667">
        <f t="shared" si="20"/>
        <v>0</v>
      </c>
      <c r="AE19" s="667">
        <f t="shared" si="20"/>
        <v>0</v>
      </c>
      <c r="AF19" s="667">
        <f t="shared" si="20"/>
        <v>0</v>
      </c>
      <c r="AG19" s="667">
        <f t="shared" si="20"/>
        <v>0</v>
      </c>
      <c r="AH19" s="667">
        <f t="shared" si="20"/>
        <v>0</v>
      </c>
      <c r="AI19" s="667">
        <f t="shared" si="20"/>
        <v>1</v>
      </c>
      <c r="AJ19" s="667">
        <f>IF(O19="","",O19-O$4)</f>
        <v>0</v>
      </c>
      <c r="AK19" s="667">
        <f aca="true" t="shared" si="21" ref="AK19:AR23">IF(P19="","",P19-P$4)</f>
        <v>0</v>
      </c>
      <c r="AL19" s="667">
        <f t="shared" si="21"/>
        <v>1</v>
      </c>
      <c r="AM19" s="667">
        <f t="shared" si="21"/>
        <v>0</v>
      </c>
      <c r="AN19" s="667">
        <f t="shared" si="21"/>
        <v>1</v>
      </c>
      <c r="AO19" s="667">
        <f t="shared" si="21"/>
        <v>1</v>
      </c>
      <c r="AP19" s="667">
        <f t="shared" si="21"/>
        <v>1</v>
      </c>
      <c r="AQ19" s="667">
        <f t="shared" si="21"/>
        <v>1</v>
      </c>
      <c r="AR19" s="667">
        <f t="shared" si="21"/>
        <v>0</v>
      </c>
      <c r="AS19" s="717">
        <f>COUNTIF($AA19:$AR19,"=-2")</f>
        <v>0</v>
      </c>
      <c r="AT19" s="718">
        <f>COUNTIF($AA19:$AR19,"=-1")</f>
        <v>0</v>
      </c>
      <c r="AU19" s="718">
        <f>COUNTIF($AA19:$AR19,"=0")</f>
        <v>11</v>
      </c>
      <c r="AV19" s="718">
        <f>COUNTIF($AA19:$AR19,"=1")</f>
        <v>7</v>
      </c>
      <c r="AW19" s="718">
        <f>COUNTIF($AA19:$AR19,"=2")</f>
        <v>0</v>
      </c>
      <c r="AX19" s="719">
        <f>COUNTIF($AA19:$AR19,"&gt;2")</f>
        <v>0</v>
      </c>
      <c r="AY19" s="711">
        <f>IF(AA$4=3,AA19,"")</f>
      </c>
      <c r="AZ19" s="711">
        <f aca="true" t="shared" si="22" ref="AZ19:BO23">IF(AB$4=3,AB19,"")</f>
        <v>0</v>
      </c>
      <c r="BA19" s="711">
        <f t="shared" si="22"/>
      </c>
      <c r="BB19" s="711">
        <f t="shared" si="22"/>
      </c>
      <c r="BC19" s="711">
        <f t="shared" si="22"/>
        <v>0</v>
      </c>
      <c r="BD19" s="711">
        <f t="shared" si="22"/>
      </c>
      <c r="BE19" s="711">
        <f t="shared" si="22"/>
      </c>
      <c r="BF19" s="711">
        <f t="shared" si="22"/>
        <v>0</v>
      </c>
      <c r="BG19" s="711">
        <f t="shared" si="22"/>
      </c>
      <c r="BH19" s="711">
        <f t="shared" si="22"/>
      </c>
      <c r="BI19" s="711">
        <f t="shared" si="22"/>
        <v>0</v>
      </c>
      <c r="BJ19" s="711">
        <f t="shared" si="22"/>
      </c>
      <c r="BK19" s="711">
        <f t="shared" si="22"/>
      </c>
      <c r="BL19" s="711">
        <f t="shared" si="22"/>
      </c>
      <c r="BM19" s="711">
        <f t="shared" si="22"/>
      </c>
      <c r="BN19" s="711">
        <f t="shared" si="22"/>
        <v>1</v>
      </c>
      <c r="BO19" s="711">
        <f t="shared" si="22"/>
      </c>
      <c r="BP19" s="712">
        <f>IF(AR$4=3,AR19,"")</f>
      </c>
      <c r="BQ19" s="711">
        <f>IF(AA$4=4,AA19,"")</f>
        <v>0</v>
      </c>
      <c r="BR19" s="711">
        <f aca="true" t="shared" si="23" ref="BR19:CG23">IF(AB$4=4,AB19,"")</f>
      </c>
      <c r="BS19" s="711">
        <f t="shared" si="23"/>
        <v>1</v>
      </c>
      <c r="BT19" s="711">
        <f t="shared" si="23"/>
        <v>0</v>
      </c>
      <c r="BU19" s="711">
        <f t="shared" si="23"/>
      </c>
      <c r="BV19" s="711">
        <f t="shared" si="23"/>
        <v>0</v>
      </c>
      <c r="BW19" s="711">
        <f t="shared" si="23"/>
      </c>
      <c r="BX19" s="711">
        <f t="shared" si="23"/>
      </c>
      <c r="BY19" s="711">
        <f t="shared" si="23"/>
        <v>1</v>
      </c>
      <c r="BZ19" s="711">
        <f t="shared" si="23"/>
        <v>0</v>
      </c>
      <c r="CA19" s="711">
        <f t="shared" si="23"/>
      </c>
      <c r="CB19" s="711">
        <f t="shared" si="23"/>
        <v>1</v>
      </c>
      <c r="CC19" s="711">
        <f t="shared" si="23"/>
        <v>0</v>
      </c>
      <c r="CD19" s="711">
        <f t="shared" si="23"/>
        <v>1</v>
      </c>
      <c r="CE19" s="711">
        <f t="shared" si="23"/>
      </c>
      <c r="CF19" s="711">
        <f t="shared" si="23"/>
      </c>
      <c r="CG19" s="711">
        <f t="shared" si="23"/>
      </c>
      <c r="CH19" s="711">
        <f>IF(AR$4=4,AR19,"")</f>
        <v>0</v>
      </c>
      <c r="CI19" s="720">
        <f>IF(AA$4=5,AA19,"")</f>
      </c>
      <c r="CJ19" s="711">
        <f aca="true" t="shared" si="24" ref="CJ19:CY23">IF(AB$4=5,AB19,"")</f>
      </c>
      <c r="CK19" s="711">
        <f t="shared" si="24"/>
      </c>
      <c r="CL19" s="711">
        <f t="shared" si="24"/>
      </c>
      <c r="CM19" s="711">
        <f t="shared" si="24"/>
      </c>
      <c r="CN19" s="711">
        <f t="shared" si="24"/>
      </c>
      <c r="CO19" s="711">
        <f t="shared" si="24"/>
        <v>0</v>
      </c>
      <c r="CP19" s="711">
        <f t="shared" si="24"/>
      </c>
      <c r="CQ19" s="711">
        <f t="shared" si="24"/>
      </c>
      <c r="CR19" s="711">
        <f t="shared" si="24"/>
      </c>
      <c r="CS19" s="711">
        <f t="shared" si="24"/>
      </c>
      <c r="CT19" s="711">
        <f t="shared" si="24"/>
      </c>
      <c r="CU19" s="711">
        <f t="shared" si="24"/>
      </c>
      <c r="CV19" s="711">
        <f t="shared" si="24"/>
      </c>
      <c r="CW19" s="711">
        <f t="shared" si="24"/>
        <v>1</v>
      </c>
      <c r="CX19" s="711">
        <f t="shared" si="24"/>
      </c>
      <c r="CY19" s="711">
        <f t="shared" si="24"/>
        <v>1</v>
      </c>
      <c r="CZ19" s="711">
        <f>IF(AR$4=5,AR19,"")</f>
      </c>
      <c r="DA19" s="721">
        <f>SUM(AY19:BP19)</f>
        <v>1</v>
      </c>
      <c r="DB19" s="722">
        <f>SUM(BQ19:CH19)</f>
        <v>4</v>
      </c>
      <c r="DC19" s="723">
        <f>SUM(CI19:CZ19)</f>
        <v>2</v>
      </c>
      <c r="DD19" s="687"/>
    </row>
    <row r="20" spans="1:108" ht="18">
      <c r="A20" s="674"/>
      <c r="B20" s="714">
        <v>2</v>
      </c>
      <c r="C20" s="752" t="s">
        <v>204</v>
      </c>
      <c r="D20" s="753"/>
      <c r="E20" s="715">
        <v>4</v>
      </c>
      <c r="F20" s="715">
        <v>4</v>
      </c>
      <c r="G20" s="715">
        <v>5</v>
      </c>
      <c r="H20" s="715">
        <v>4</v>
      </c>
      <c r="I20" s="715">
        <v>4</v>
      </c>
      <c r="J20" s="715">
        <v>4</v>
      </c>
      <c r="K20" s="715">
        <v>6</v>
      </c>
      <c r="L20" s="715">
        <v>5</v>
      </c>
      <c r="M20" s="715">
        <v>6</v>
      </c>
      <c r="N20" s="716">
        <f>SUM(E20:M20)</f>
        <v>42</v>
      </c>
      <c r="O20" s="715">
        <v>5</v>
      </c>
      <c r="P20" s="715">
        <v>3</v>
      </c>
      <c r="Q20" s="715">
        <v>6</v>
      </c>
      <c r="R20" s="715">
        <v>5</v>
      </c>
      <c r="S20" s="715">
        <v>6</v>
      </c>
      <c r="T20" s="715">
        <v>7</v>
      </c>
      <c r="U20" s="715">
        <v>5</v>
      </c>
      <c r="V20" s="715">
        <v>8</v>
      </c>
      <c r="W20" s="715">
        <v>5</v>
      </c>
      <c r="X20" s="716">
        <f>SUM(O20:W20)</f>
        <v>50</v>
      </c>
      <c r="Y20" s="716">
        <f>N20+X20</f>
        <v>92</v>
      </c>
      <c r="Z20" s="681"/>
      <c r="AA20" s="667">
        <f>IF(E20="","",E20-E$4)</f>
        <v>0</v>
      </c>
      <c r="AB20" s="667">
        <f t="shared" si="20"/>
        <v>1</v>
      </c>
      <c r="AC20" s="667">
        <f t="shared" si="20"/>
        <v>1</v>
      </c>
      <c r="AD20" s="667">
        <f t="shared" si="20"/>
        <v>0</v>
      </c>
      <c r="AE20" s="667">
        <f t="shared" si="20"/>
        <v>1</v>
      </c>
      <c r="AF20" s="667">
        <f t="shared" si="20"/>
        <v>0</v>
      </c>
      <c r="AG20" s="667">
        <f t="shared" si="20"/>
        <v>1</v>
      </c>
      <c r="AH20" s="667">
        <f t="shared" si="20"/>
        <v>2</v>
      </c>
      <c r="AI20" s="667">
        <f t="shared" si="20"/>
        <v>2</v>
      </c>
      <c r="AJ20" s="667">
        <f>IF(O20="","",O20-O$4)</f>
        <v>1</v>
      </c>
      <c r="AK20" s="667">
        <f t="shared" si="21"/>
        <v>0</v>
      </c>
      <c r="AL20" s="667">
        <f t="shared" si="21"/>
        <v>2</v>
      </c>
      <c r="AM20" s="667">
        <f t="shared" si="21"/>
        <v>1</v>
      </c>
      <c r="AN20" s="667">
        <f t="shared" si="21"/>
        <v>2</v>
      </c>
      <c r="AO20" s="667">
        <f t="shared" si="21"/>
        <v>2</v>
      </c>
      <c r="AP20" s="667">
        <f t="shared" si="21"/>
        <v>2</v>
      </c>
      <c r="AQ20" s="667">
        <f t="shared" si="21"/>
        <v>3</v>
      </c>
      <c r="AR20" s="667">
        <f t="shared" si="21"/>
        <v>1</v>
      </c>
      <c r="AS20" s="724">
        <f>COUNTIF($AA20:$AR20,"=-2")</f>
        <v>0</v>
      </c>
      <c r="AT20" s="725">
        <f>COUNTIF($AA20:$AR20,"=-1")</f>
        <v>0</v>
      </c>
      <c r="AU20" s="725">
        <f>COUNTIF($AA20:$AR20,"=0")</f>
        <v>4</v>
      </c>
      <c r="AV20" s="725">
        <f>COUNTIF($AA20:$AR20,"=1")</f>
        <v>7</v>
      </c>
      <c r="AW20" s="725">
        <f>COUNTIF($AA20:$AR20,"=2")</f>
        <v>6</v>
      </c>
      <c r="AX20" s="726">
        <f>COUNTIF($AA20:$AR20,"&gt;2")</f>
        <v>1</v>
      </c>
      <c r="AY20" s="711">
        <f>IF(AA$4=3,AA20,"")</f>
      </c>
      <c r="AZ20" s="711">
        <f t="shared" si="22"/>
        <v>1</v>
      </c>
      <c r="BA20" s="711">
        <f t="shared" si="22"/>
      </c>
      <c r="BB20" s="711">
        <f t="shared" si="22"/>
      </c>
      <c r="BC20" s="711">
        <f t="shared" si="22"/>
        <v>1</v>
      </c>
      <c r="BD20" s="711">
        <f t="shared" si="22"/>
      </c>
      <c r="BE20" s="711">
        <f t="shared" si="22"/>
      </c>
      <c r="BF20" s="711">
        <f t="shared" si="22"/>
        <v>2</v>
      </c>
      <c r="BG20" s="711">
        <f t="shared" si="22"/>
      </c>
      <c r="BH20" s="711">
        <f t="shared" si="22"/>
      </c>
      <c r="BI20" s="711">
        <f t="shared" si="22"/>
        <v>0</v>
      </c>
      <c r="BJ20" s="711">
        <f t="shared" si="22"/>
      </c>
      <c r="BK20" s="711">
        <f t="shared" si="22"/>
      </c>
      <c r="BL20" s="711">
        <f t="shared" si="22"/>
      </c>
      <c r="BM20" s="711">
        <f t="shared" si="22"/>
      </c>
      <c r="BN20" s="711">
        <f t="shared" si="22"/>
        <v>2</v>
      </c>
      <c r="BO20" s="711">
        <f t="shared" si="22"/>
      </c>
      <c r="BP20" s="712">
        <f>IF(AR$4=3,AR20,"")</f>
      </c>
      <c r="BQ20" s="711">
        <f>IF(AA$4=4,AA20,"")</f>
        <v>0</v>
      </c>
      <c r="BR20" s="711">
        <f t="shared" si="23"/>
      </c>
      <c r="BS20" s="711">
        <f t="shared" si="23"/>
        <v>1</v>
      </c>
      <c r="BT20" s="711">
        <f t="shared" si="23"/>
        <v>0</v>
      </c>
      <c r="BU20" s="711">
        <f t="shared" si="23"/>
      </c>
      <c r="BV20" s="711">
        <f t="shared" si="23"/>
        <v>0</v>
      </c>
      <c r="BW20" s="711">
        <f t="shared" si="23"/>
      </c>
      <c r="BX20" s="711">
        <f t="shared" si="23"/>
      </c>
      <c r="BY20" s="711">
        <f t="shared" si="23"/>
        <v>2</v>
      </c>
      <c r="BZ20" s="711">
        <f t="shared" si="23"/>
        <v>1</v>
      </c>
      <c r="CA20" s="711">
        <f t="shared" si="23"/>
      </c>
      <c r="CB20" s="711">
        <f t="shared" si="23"/>
        <v>2</v>
      </c>
      <c r="CC20" s="711">
        <f t="shared" si="23"/>
        <v>1</v>
      </c>
      <c r="CD20" s="711">
        <f t="shared" si="23"/>
        <v>2</v>
      </c>
      <c r="CE20" s="711">
        <f t="shared" si="23"/>
      </c>
      <c r="CF20" s="711">
        <f t="shared" si="23"/>
      </c>
      <c r="CG20" s="711">
        <f t="shared" si="23"/>
      </c>
      <c r="CH20" s="711">
        <f>IF(AR$4=4,AR20,"")</f>
        <v>1</v>
      </c>
      <c r="CI20" s="720">
        <f>IF(AA$4=5,AA20,"")</f>
      </c>
      <c r="CJ20" s="711">
        <f t="shared" si="24"/>
      </c>
      <c r="CK20" s="711">
        <f t="shared" si="24"/>
      </c>
      <c r="CL20" s="711">
        <f t="shared" si="24"/>
      </c>
      <c r="CM20" s="711">
        <f t="shared" si="24"/>
      </c>
      <c r="CN20" s="711">
        <f t="shared" si="24"/>
      </c>
      <c r="CO20" s="711">
        <f t="shared" si="24"/>
        <v>1</v>
      </c>
      <c r="CP20" s="711">
        <f t="shared" si="24"/>
      </c>
      <c r="CQ20" s="711">
        <f t="shared" si="24"/>
      </c>
      <c r="CR20" s="711">
        <f t="shared" si="24"/>
      </c>
      <c r="CS20" s="711">
        <f t="shared" si="24"/>
      </c>
      <c r="CT20" s="711">
        <f t="shared" si="24"/>
      </c>
      <c r="CU20" s="711">
        <f t="shared" si="24"/>
      </c>
      <c r="CV20" s="711">
        <f t="shared" si="24"/>
      </c>
      <c r="CW20" s="711">
        <f t="shared" si="24"/>
        <v>2</v>
      </c>
      <c r="CX20" s="711">
        <f t="shared" si="24"/>
      </c>
      <c r="CY20" s="711">
        <f t="shared" si="24"/>
        <v>3</v>
      </c>
      <c r="CZ20" s="711">
        <f>IF(AR$4=5,AR20,"")</f>
      </c>
      <c r="DA20" s="727">
        <f>SUM(AY20:BP20)</f>
        <v>6</v>
      </c>
      <c r="DB20" s="728">
        <f>SUM(BQ20:CH20)</f>
        <v>10</v>
      </c>
      <c r="DC20" s="729">
        <f>SUM(CI20:CZ20)</f>
        <v>6</v>
      </c>
      <c r="DD20" s="687"/>
    </row>
    <row r="21" spans="1:108" ht="18">
      <c r="A21" s="674"/>
      <c r="B21" s="714">
        <v>3</v>
      </c>
      <c r="C21" s="752" t="s">
        <v>205</v>
      </c>
      <c r="D21" s="753"/>
      <c r="E21" s="715">
        <v>6</v>
      </c>
      <c r="F21" s="715">
        <v>3</v>
      </c>
      <c r="G21" s="715">
        <v>7</v>
      </c>
      <c r="H21" s="715">
        <v>4</v>
      </c>
      <c r="I21" s="715">
        <v>4</v>
      </c>
      <c r="J21" s="715">
        <v>4</v>
      </c>
      <c r="K21" s="715">
        <v>6</v>
      </c>
      <c r="L21" s="715">
        <v>3</v>
      </c>
      <c r="M21" s="715">
        <v>9</v>
      </c>
      <c r="N21" s="716">
        <f>SUM(E21:M21)</f>
        <v>46</v>
      </c>
      <c r="O21" s="715">
        <v>5</v>
      </c>
      <c r="P21" s="715">
        <v>6</v>
      </c>
      <c r="Q21" s="715">
        <v>6</v>
      </c>
      <c r="R21" s="715">
        <v>5</v>
      </c>
      <c r="S21" s="715">
        <v>6</v>
      </c>
      <c r="T21" s="715">
        <v>5</v>
      </c>
      <c r="U21" s="715">
        <v>5</v>
      </c>
      <c r="V21" s="715">
        <v>7</v>
      </c>
      <c r="W21" s="715">
        <v>8</v>
      </c>
      <c r="X21" s="716">
        <f>SUM(O21:W21)</f>
        <v>53</v>
      </c>
      <c r="Y21" s="716">
        <f>N21+X21</f>
        <v>99</v>
      </c>
      <c r="Z21" s="681"/>
      <c r="AA21" s="667">
        <f>IF(E21="","",E21-E$4)</f>
        <v>2</v>
      </c>
      <c r="AB21" s="667">
        <f t="shared" si="20"/>
        <v>0</v>
      </c>
      <c r="AC21" s="667">
        <f t="shared" si="20"/>
        <v>3</v>
      </c>
      <c r="AD21" s="667">
        <f t="shared" si="20"/>
        <v>0</v>
      </c>
      <c r="AE21" s="667">
        <f t="shared" si="20"/>
        <v>1</v>
      </c>
      <c r="AF21" s="667">
        <f t="shared" si="20"/>
        <v>0</v>
      </c>
      <c r="AG21" s="667">
        <f t="shared" si="20"/>
        <v>1</v>
      </c>
      <c r="AH21" s="667">
        <f t="shared" si="20"/>
        <v>0</v>
      </c>
      <c r="AI21" s="667">
        <f t="shared" si="20"/>
        <v>5</v>
      </c>
      <c r="AJ21" s="667">
        <f>IF(O21="","",O21-O$4)</f>
        <v>1</v>
      </c>
      <c r="AK21" s="667">
        <f t="shared" si="21"/>
        <v>3</v>
      </c>
      <c r="AL21" s="667">
        <f t="shared" si="21"/>
        <v>2</v>
      </c>
      <c r="AM21" s="667">
        <f t="shared" si="21"/>
        <v>1</v>
      </c>
      <c r="AN21" s="667">
        <f t="shared" si="21"/>
        <v>2</v>
      </c>
      <c r="AO21" s="667">
        <f t="shared" si="21"/>
        <v>0</v>
      </c>
      <c r="AP21" s="667">
        <f t="shared" si="21"/>
        <v>2</v>
      </c>
      <c r="AQ21" s="667">
        <f t="shared" si="21"/>
        <v>2</v>
      </c>
      <c r="AR21" s="667">
        <f t="shared" si="21"/>
        <v>4</v>
      </c>
      <c r="AS21" s="724">
        <f>COUNTIF($AA21:$AR21,"=-2")</f>
        <v>0</v>
      </c>
      <c r="AT21" s="725">
        <f>COUNTIF($AA21:$AR21,"=-1")</f>
        <v>0</v>
      </c>
      <c r="AU21" s="725">
        <f>COUNTIF($AA21:$AR21,"=0")</f>
        <v>5</v>
      </c>
      <c r="AV21" s="725">
        <f>COUNTIF($AA21:$AR21,"=1")</f>
        <v>4</v>
      </c>
      <c r="AW21" s="725">
        <f>COUNTIF($AA21:$AR21,"=2")</f>
        <v>5</v>
      </c>
      <c r="AX21" s="726">
        <f>COUNTIF($AA21:$AR21,"&gt;2")</f>
        <v>4</v>
      </c>
      <c r="AY21" s="711">
        <f>IF(AA$4=3,AA21,"")</f>
      </c>
      <c r="AZ21" s="711">
        <f t="shared" si="22"/>
        <v>0</v>
      </c>
      <c r="BA21" s="711">
        <f t="shared" si="22"/>
      </c>
      <c r="BB21" s="711">
        <f t="shared" si="22"/>
      </c>
      <c r="BC21" s="711">
        <f t="shared" si="22"/>
        <v>1</v>
      </c>
      <c r="BD21" s="711">
        <f t="shared" si="22"/>
      </c>
      <c r="BE21" s="711">
        <f t="shared" si="22"/>
      </c>
      <c r="BF21" s="711">
        <f t="shared" si="22"/>
        <v>0</v>
      </c>
      <c r="BG21" s="711">
        <f t="shared" si="22"/>
      </c>
      <c r="BH21" s="711">
        <f t="shared" si="22"/>
      </c>
      <c r="BI21" s="711">
        <f t="shared" si="22"/>
        <v>3</v>
      </c>
      <c r="BJ21" s="711">
        <f t="shared" si="22"/>
      </c>
      <c r="BK21" s="711">
        <f t="shared" si="22"/>
      </c>
      <c r="BL21" s="711">
        <f t="shared" si="22"/>
      </c>
      <c r="BM21" s="711">
        <f t="shared" si="22"/>
      </c>
      <c r="BN21" s="711">
        <f t="shared" si="22"/>
        <v>2</v>
      </c>
      <c r="BO21" s="711">
        <f t="shared" si="22"/>
      </c>
      <c r="BP21" s="712">
        <f>IF(AR$4=3,AR21,"")</f>
      </c>
      <c r="BQ21" s="711">
        <f>IF(AA$4=4,AA21,"")</f>
        <v>2</v>
      </c>
      <c r="BR21" s="711">
        <f t="shared" si="23"/>
      </c>
      <c r="BS21" s="711">
        <f t="shared" si="23"/>
        <v>3</v>
      </c>
      <c r="BT21" s="711">
        <f t="shared" si="23"/>
        <v>0</v>
      </c>
      <c r="BU21" s="711">
        <f t="shared" si="23"/>
      </c>
      <c r="BV21" s="711">
        <f t="shared" si="23"/>
        <v>0</v>
      </c>
      <c r="BW21" s="711">
        <f t="shared" si="23"/>
      </c>
      <c r="BX21" s="711">
        <f t="shared" si="23"/>
      </c>
      <c r="BY21" s="711">
        <f t="shared" si="23"/>
        <v>5</v>
      </c>
      <c r="BZ21" s="711">
        <f t="shared" si="23"/>
        <v>1</v>
      </c>
      <c r="CA21" s="711">
        <f t="shared" si="23"/>
      </c>
      <c r="CB21" s="711">
        <f t="shared" si="23"/>
        <v>2</v>
      </c>
      <c r="CC21" s="711">
        <f t="shared" si="23"/>
        <v>1</v>
      </c>
      <c r="CD21" s="711">
        <f t="shared" si="23"/>
        <v>2</v>
      </c>
      <c r="CE21" s="711">
        <f t="shared" si="23"/>
      </c>
      <c r="CF21" s="711">
        <f t="shared" si="23"/>
      </c>
      <c r="CG21" s="711">
        <f t="shared" si="23"/>
      </c>
      <c r="CH21" s="711">
        <f>IF(AR$4=4,AR21,"")</f>
        <v>4</v>
      </c>
      <c r="CI21" s="720">
        <f>IF(AA$4=5,AA21,"")</f>
      </c>
      <c r="CJ21" s="711">
        <f t="shared" si="24"/>
      </c>
      <c r="CK21" s="711">
        <f t="shared" si="24"/>
      </c>
      <c r="CL21" s="711">
        <f t="shared" si="24"/>
      </c>
      <c r="CM21" s="711">
        <f t="shared" si="24"/>
      </c>
      <c r="CN21" s="711">
        <f t="shared" si="24"/>
      </c>
      <c r="CO21" s="711">
        <f t="shared" si="24"/>
        <v>1</v>
      </c>
      <c r="CP21" s="711">
        <f t="shared" si="24"/>
      </c>
      <c r="CQ21" s="711">
        <f t="shared" si="24"/>
      </c>
      <c r="CR21" s="711">
        <f t="shared" si="24"/>
      </c>
      <c r="CS21" s="711">
        <f t="shared" si="24"/>
      </c>
      <c r="CT21" s="711">
        <f t="shared" si="24"/>
      </c>
      <c r="CU21" s="711">
        <f t="shared" si="24"/>
      </c>
      <c r="CV21" s="711">
        <f t="shared" si="24"/>
      </c>
      <c r="CW21" s="711">
        <f t="shared" si="24"/>
        <v>0</v>
      </c>
      <c r="CX21" s="711">
        <f t="shared" si="24"/>
      </c>
      <c r="CY21" s="711">
        <f t="shared" si="24"/>
        <v>2</v>
      </c>
      <c r="CZ21" s="711">
        <f>IF(AR$4=5,AR21,"")</f>
      </c>
      <c r="DA21" s="727">
        <f>SUM(AY21:BP21)</f>
        <v>6</v>
      </c>
      <c r="DB21" s="728">
        <f>SUM(BQ21:CH21)</f>
        <v>20</v>
      </c>
      <c r="DC21" s="729">
        <f>SUM(CI21:CZ21)</f>
        <v>3</v>
      </c>
      <c r="DD21" s="687"/>
    </row>
    <row r="22" spans="1:256" ht="18">
      <c r="A22" s="730"/>
      <c r="B22" s="731">
        <v>4</v>
      </c>
      <c r="C22" s="752" t="s">
        <v>207</v>
      </c>
      <c r="D22" s="753"/>
      <c r="E22" s="715">
        <v>7</v>
      </c>
      <c r="F22" s="715">
        <v>5</v>
      </c>
      <c r="G22" s="715">
        <v>6</v>
      </c>
      <c r="H22" s="715">
        <v>5</v>
      </c>
      <c r="I22" s="715">
        <v>4</v>
      </c>
      <c r="J22" s="715">
        <v>6</v>
      </c>
      <c r="K22" s="715">
        <v>6</v>
      </c>
      <c r="L22" s="715">
        <v>4</v>
      </c>
      <c r="M22" s="715">
        <v>7</v>
      </c>
      <c r="N22" s="716">
        <f>SUM(E22:M22)</f>
        <v>50</v>
      </c>
      <c r="O22" s="715">
        <v>6</v>
      </c>
      <c r="P22" s="715">
        <v>5</v>
      </c>
      <c r="Q22" s="715">
        <v>6</v>
      </c>
      <c r="R22" s="715">
        <v>4</v>
      </c>
      <c r="S22" s="715">
        <v>6</v>
      </c>
      <c r="T22" s="715">
        <v>7</v>
      </c>
      <c r="U22" s="715">
        <v>4</v>
      </c>
      <c r="V22" s="715">
        <v>7</v>
      </c>
      <c r="W22" s="715">
        <v>5</v>
      </c>
      <c r="X22" s="732">
        <f>SUM(O22:W22)</f>
        <v>50</v>
      </c>
      <c r="Y22" s="732">
        <f>N22+X22</f>
        <v>100</v>
      </c>
      <c r="Z22" s="733"/>
      <c r="AA22" s="667">
        <f>IF(E22="","",E22-E$4)</f>
        <v>3</v>
      </c>
      <c r="AB22" s="667">
        <f t="shared" si="20"/>
        <v>2</v>
      </c>
      <c r="AC22" s="667">
        <f t="shared" si="20"/>
        <v>2</v>
      </c>
      <c r="AD22" s="667">
        <f t="shared" si="20"/>
        <v>1</v>
      </c>
      <c r="AE22" s="667">
        <f t="shared" si="20"/>
        <v>1</v>
      </c>
      <c r="AF22" s="667">
        <f t="shared" si="20"/>
        <v>2</v>
      </c>
      <c r="AG22" s="667">
        <f t="shared" si="20"/>
        <v>1</v>
      </c>
      <c r="AH22" s="667">
        <f t="shared" si="20"/>
        <v>1</v>
      </c>
      <c r="AI22" s="667">
        <f t="shared" si="20"/>
        <v>3</v>
      </c>
      <c r="AJ22" s="667">
        <f>IF(O22="","",O22-O$4)</f>
        <v>2</v>
      </c>
      <c r="AK22" s="667">
        <f t="shared" si="21"/>
        <v>2</v>
      </c>
      <c r="AL22" s="667">
        <f t="shared" si="21"/>
        <v>2</v>
      </c>
      <c r="AM22" s="667">
        <f t="shared" si="21"/>
        <v>0</v>
      </c>
      <c r="AN22" s="667">
        <f t="shared" si="21"/>
        <v>2</v>
      </c>
      <c r="AO22" s="667">
        <f t="shared" si="21"/>
        <v>2</v>
      </c>
      <c r="AP22" s="667">
        <f t="shared" si="21"/>
        <v>1</v>
      </c>
      <c r="AQ22" s="667">
        <f t="shared" si="21"/>
        <v>2</v>
      </c>
      <c r="AR22" s="667">
        <f t="shared" si="21"/>
        <v>1</v>
      </c>
      <c r="AS22" s="734">
        <f>COUNTIF($AA22:$AR22,"=-2")</f>
        <v>0</v>
      </c>
      <c r="AT22" s="735">
        <f>COUNTIF($AA22:$AR22,"=-1")</f>
        <v>0</v>
      </c>
      <c r="AU22" s="735">
        <f>COUNTIF($AA22:$AR22,"=0")</f>
        <v>1</v>
      </c>
      <c r="AV22" s="735">
        <f>COUNTIF($AA22:$AR22,"=1")</f>
        <v>6</v>
      </c>
      <c r="AW22" s="735">
        <f>COUNTIF($AA22:$AR22,"=2")</f>
        <v>9</v>
      </c>
      <c r="AX22" s="736">
        <f>COUNTIF($AA22:$AR22,"&gt;2")</f>
        <v>2</v>
      </c>
      <c r="AY22" s="711">
        <f>IF(AA$4=3,AA22,"")</f>
      </c>
      <c r="AZ22" s="711">
        <f t="shared" si="22"/>
        <v>2</v>
      </c>
      <c r="BA22" s="711">
        <f t="shared" si="22"/>
      </c>
      <c r="BB22" s="711">
        <f t="shared" si="22"/>
      </c>
      <c r="BC22" s="711">
        <f t="shared" si="22"/>
        <v>1</v>
      </c>
      <c r="BD22" s="711">
        <f t="shared" si="22"/>
      </c>
      <c r="BE22" s="711">
        <f t="shared" si="22"/>
      </c>
      <c r="BF22" s="711">
        <f t="shared" si="22"/>
        <v>1</v>
      </c>
      <c r="BG22" s="711">
        <f t="shared" si="22"/>
      </c>
      <c r="BH22" s="711">
        <f t="shared" si="22"/>
      </c>
      <c r="BI22" s="711">
        <f t="shared" si="22"/>
        <v>2</v>
      </c>
      <c r="BJ22" s="711">
        <f t="shared" si="22"/>
      </c>
      <c r="BK22" s="711">
        <f t="shared" si="22"/>
      </c>
      <c r="BL22" s="711">
        <f t="shared" si="22"/>
      </c>
      <c r="BM22" s="711">
        <f t="shared" si="22"/>
      </c>
      <c r="BN22" s="711">
        <f t="shared" si="22"/>
        <v>1</v>
      </c>
      <c r="BO22" s="711">
        <f t="shared" si="22"/>
      </c>
      <c r="BP22" s="712">
        <f>IF(AR$4=3,AR22,"")</f>
      </c>
      <c r="BQ22" s="711">
        <f>IF(AA$4=4,AA22,"")</f>
        <v>3</v>
      </c>
      <c r="BR22" s="711">
        <f t="shared" si="23"/>
      </c>
      <c r="BS22" s="711">
        <f t="shared" si="23"/>
        <v>2</v>
      </c>
      <c r="BT22" s="711">
        <f t="shared" si="23"/>
        <v>1</v>
      </c>
      <c r="BU22" s="711">
        <f t="shared" si="23"/>
      </c>
      <c r="BV22" s="711">
        <f t="shared" si="23"/>
        <v>2</v>
      </c>
      <c r="BW22" s="711">
        <f t="shared" si="23"/>
      </c>
      <c r="BX22" s="711">
        <f t="shared" si="23"/>
      </c>
      <c r="BY22" s="711">
        <f t="shared" si="23"/>
        <v>3</v>
      </c>
      <c r="BZ22" s="711">
        <f t="shared" si="23"/>
        <v>2</v>
      </c>
      <c r="CA22" s="711">
        <f t="shared" si="23"/>
      </c>
      <c r="CB22" s="711">
        <f t="shared" si="23"/>
        <v>2</v>
      </c>
      <c r="CC22" s="711">
        <f t="shared" si="23"/>
        <v>0</v>
      </c>
      <c r="CD22" s="711">
        <f t="shared" si="23"/>
        <v>2</v>
      </c>
      <c r="CE22" s="711">
        <f t="shared" si="23"/>
      </c>
      <c r="CF22" s="711">
        <f t="shared" si="23"/>
      </c>
      <c r="CG22" s="711">
        <f t="shared" si="23"/>
      </c>
      <c r="CH22" s="711">
        <f>IF(AR$4=4,AR22,"")</f>
        <v>1</v>
      </c>
      <c r="CI22" s="720">
        <f>IF(AA$4=5,AA22,"")</f>
      </c>
      <c r="CJ22" s="711">
        <f t="shared" si="24"/>
      </c>
      <c r="CK22" s="711">
        <f t="shared" si="24"/>
      </c>
      <c r="CL22" s="711">
        <f t="shared" si="24"/>
      </c>
      <c r="CM22" s="711">
        <f t="shared" si="24"/>
      </c>
      <c r="CN22" s="711">
        <f t="shared" si="24"/>
      </c>
      <c r="CO22" s="711">
        <f t="shared" si="24"/>
        <v>1</v>
      </c>
      <c r="CP22" s="711">
        <f t="shared" si="24"/>
      </c>
      <c r="CQ22" s="711">
        <f t="shared" si="24"/>
      </c>
      <c r="CR22" s="711">
        <f t="shared" si="24"/>
      </c>
      <c r="CS22" s="711">
        <f t="shared" si="24"/>
      </c>
      <c r="CT22" s="711">
        <f t="shared" si="24"/>
      </c>
      <c r="CU22" s="711">
        <f t="shared" si="24"/>
      </c>
      <c r="CV22" s="711">
        <f t="shared" si="24"/>
      </c>
      <c r="CW22" s="711">
        <f t="shared" si="24"/>
        <v>2</v>
      </c>
      <c r="CX22" s="711">
        <f t="shared" si="24"/>
      </c>
      <c r="CY22" s="711">
        <f t="shared" si="24"/>
        <v>2</v>
      </c>
      <c r="CZ22" s="711">
        <f>IF(AR$4=5,AR22,"")</f>
      </c>
      <c r="DA22" s="737">
        <f>SUM(AY22:BP22)</f>
        <v>7</v>
      </c>
      <c r="DB22" s="738">
        <f>SUM(BQ22:CH22)</f>
        <v>18</v>
      </c>
      <c r="DC22" s="739">
        <f>SUM(CI22:CZ22)</f>
        <v>5</v>
      </c>
      <c r="DD22" s="740"/>
      <c r="DE22" s="741"/>
      <c r="DF22" s="741"/>
      <c r="DG22" s="741"/>
      <c r="DH22" s="741"/>
      <c r="DI22" s="741"/>
      <c r="DJ22" s="741"/>
      <c r="DK22" s="741"/>
      <c r="DL22" s="741"/>
      <c r="DM22" s="741"/>
      <c r="DN22" s="741"/>
      <c r="DO22" s="741"/>
      <c r="DP22" s="741"/>
      <c r="DQ22" s="741"/>
      <c r="DR22" s="741"/>
      <c r="DS22" s="741"/>
      <c r="DT22" s="741"/>
      <c r="DU22" s="741"/>
      <c r="DV22" s="741"/>
      <c r="DW22" s="741"/>
      <c r="DX22" s="741"/>
      <c r="DY22" s="741"/>
      <c r="DZ22" s="741"/>
      <c r="EA22" s="741"/>
      <c r="EB22" s="741"/>
      <c r="EC22" s="741"/>
      <c r="ED22" s="741"/>
      <c r="EE22" s="741"/>
      <c r="EF22" s="741"/>
      <c r="EG22" s="741"/>
      <c r="EH22" s="741"/>
      <c r="EI22" s="741"/>
      <c r="EJ22" s="741"/>
      <c r="EK22" s="741"/>
      <c r="EL22" s="741"/>
      <c r="EM22" s="741"/>
      <c r="EN22" s="741"/>
      <c r="EO22" s="741"/>
      <c r="EP22" s="741"/>
      <c r="EQ22" s="741"/>
      <c r="ER22" s="741"/>
      <c r="ES22" s="741"/>
      <c r="ET22" s="741"/>
      <c r="EU22" s="741"/>
      <c r="EV22" s="741"/>
      <c r="EW22" s="741"/>
      <c r="EX22" s="741"/>
      <c r="EY22" s="741"/>
      <c r="EZ22" s="741"/>
      <c r="FA22" s="741"/>
      <c r="FB22" s="741"/>
      <c r="FC22" s="741"/>
      <c r="FD22" s="741"/>
      <c r="FE22" s="741"/>
      <c r="FF22" s="741"/>
      <c r="FG22" s="741"/>
      <c r="FH22" s="741"/>
      <c r="FI22" s="741"/>
      <c r="FJ22" s="741"/>
      <c r="FK22" s="741"/>
      <c r="FL22" s="741"/>
      <c r="FM22" s="741"/>
      <c r="FN22" s="741"/>
      <c r="FO22" s="741"/>
      <c r="FP22" s="741"/>
      <c r="FQ22" s="741"/>
      <c r="FR22" s="741"/>
      <c r="FS22" s="741"/>
      <c r="FT22" s="741"/>
      <c r="FU22" s="741"/>
      <c r="FV22" s="741"/>
      <c r="FW22" s="741"/>
      <c r="FX22" s="741"/>
      <c r="FY22" s="741"/>
      <c r="FZ22" s="741"/>
      <c r="GA22" s="741"/>
      <c r="GB22" s="741"/>
      <c r="GC22" s="741"/>
      <c r="GD22" s="741"/>
      <c r="GE22" s="741"/>
      <c r="GF22" s="741"/>
      <c r="GG22" s="741"/>
      <c r="GH22" s="741"/>
      <c r="GI22" s="741"/>
      <c r="GJ22" s="741"/>
      <c r="GK22" s="741"/>
      <c r="GL22" s="741"/>
      <c r="GM22" s="741"/>
      <c r="GN22" s="741"/>
      <c r="GO22" s="741"/>
      <c r="GP22" s="741"/>
      <c r="GQ22" s="741"/>
      <c r="GR22" s="741"/>
      <c r="GS22" s="741"/>
      <c r="GT22" s="741"/>
      <c r="GU22" s="741"/>
      <c r="GV22" s="741"/>
      <c r="GW22" s="741"/>
      <c r="GX22" s="741"/>
      <c r="GY22" s="741"/>
      <c r="GZ22" s="741"/>
      <c r="HA22" s="741"/>
      <c r="HB22" s="741"/>
      <c r="HC22" s="741"/>
      <c r="HD22" s="741"/>
      <c r="HE22" s="741"/>
      <c r="HF22" s="741"/>
      <c r="HG22" s="741"/>
      <c r="HH22" s="741"/>
      <c r="HI22" s="741"/>
      <c r="HJ22" s="741"/>
      <c r="HK22" s="741"/>
      <c r="HL22" s="741"/>
      <c r="HM22" s="741"/>
      <c r="HN22" s="741"/>
      <c r="HO22" s="741"/>
      <c r="HP22" s="741"/>
      <c r="HQ22" s="741"/>
      <c r="HR22" s="741"/>
      <c r="HS22" s="741"/>
      <c r="HT22" s="741"/>
      <c r="HU22" s="741"/>
      <c r="HV22" s="741"/>
      <c r="HW22" s="741"/>
      <c r="HX22" s="741"/>
      <c r="HY22" s="741"/>
      <c r="HZ22" s="741"/>
      <c r="IA22" s="741"/>
      <c r="IB22" s="741"/>
      <c r="IC22" s="741"/>
      <c r="ID22" s="741"/>
      <c r="IE22" s="741"/>
      <c r="IF22" s="741"/>
      <c r="IG22" s="741"/>
      <c r="IH22" s="741"/>
      <c r="II22" s="741"/>
      <c r="IJ22" s="741"/>
      <c r="IK22" s="741"/>
      <c r="IL22" s="741"/>
      <c r="IM22" s="741"/>
      <c r="IN22" s="741"/>
      <c r="IO22" s="741"/>
      <c r="IP22" s="741"/>
      <c r="IQ22" s="741"/>
      <c r="IR22" s="741"/>
      <c r="IS22" s="741"/>
      <c r="IT22" s="741"/>
      <c r="IU22" s="741"/>
      <c r="IV22" s="741"/>
    </row>
    <row r="23" spans="1:256" ht="18.75" thickBot="1">
      <c r="A23" s="730"/>
      <c r="B23" s="731">
        <v>5</v>
      </c>
      <c r="C23" s="752" t="s">
        <v>206</v>
      </c>
      <c r="D23" s="753"/>
      <c r="E23" s="715">
        <v>6</v>
      </c>
      <c r="F23" s="715">
        <v>5</v>
      </c>
      <c r="G23" s="715">
        <v>9</v>
      </c>
      <c r="H23" s="715">
        <v>5</v>
      </c>
      <c r="I23" s="715">
        <v>5</v>
      </c>
      <c r="J23" s="715">
        <v>5</v>
      </c>
      <c r="K23" s="715">
        <v>8</v>
      </c>
      <c r="L23" s="715">
        <v>6</v>
      </c>
      <c r="M23" s="715">
        <v>5</v>
      </c>
      <c r="N23" s="716">
        <f>SUM(E23:M23)</f>
        <v>54</v>
      </c>
      <c r="O23" s="715">
        <v>4</v>
      </c>
      <c r="P23" s="715">
        <v>4</v>
      </c>
      <c r="Q23" s="715">
        <v>5</v>
      </c>
      <c r="R23" s="715">
        <v>6</v>
      </c>
      <c r="S23" s="715">
        <v>6</v>
      </c>
      <c r="T23" s="715">
        <v>6</v>
      </c>
      <c r="U23" s="715">
        <v>5</v>
      </c>
      <c r="V23" s="715">
        <v>8</v>
      </c>
      <c r="W23" s="715">
        <v>4</v>
      </c>
      <c r="X23" s="732">
        <f>SUM(O23:W23)</f>
        <v>48</v>
      </c>
      <c r="Y23" s="732">
        <f>N23+X23</f>
        <v>102</v>
      </c>
      <c r="Z23" s="733"/>
      <c r="AA23" s="667">
        <f>IF(E23="","",E23-E$4)</f>
        <v>2</v>
      </c>
      <c r="AB23" s="667">
        <f t="shared" si="20"/>
        <v>2</v>
      </c>
      <c r="AC23" s="667">
        <f t="shared" si="20"/>
        <v>5</v>
      </c>
      <c r="AD23" s="667">
        <f t="shared" si="20"/>
        <v>1</v>
      </c>
      <c r="AE23" s="667">
        <f t="shared" si="20"/>
        <v>2</v>
      </c>
      <c r="AF23" s="667">
        <f t="shared" si="20"/>
        <v>1</v>
      </c>
      <c r="AG23" s="667">
        <f t="shared" si="20"/>
        <v>3</v>
      </c>
      <c r="AH23" s="667">
        <f t="shared" si="20"/>
        <v>3</v>
      </c>
      <c r="AI23" s="667">
        <f t="shared" si="20"/>
        <v>1</v>
      </c>
      <c r="AJ23" s="667">
        <f>IF(O23="","",O23-O$4)</f>
        <v>0</v>
      </c>
      <c r="AK23" s="667">
        <f t="shared" si="21"/>
        <v>1</v>
      </c>
      <c r="AL23" s="667">
        <f t="shared" si="21"/>
        <v>1</v>
      </c>
      <c r="AM23" s="667">
        <f t="shared" si="21"/>
        <v>2</v>
      </c>
      <c r="AN23" s="667">
        <f t="shared" si="21"/>
        <v>2</v>
      </c>
      <c r="AO23" s="667">
        <f t="shared" si="21"/>
        <v>1</v>
      </c>
      <c r="AP23" s="667">
        <f t="shared" si="21"/>
        <v>2</v>
      </c>
      <c r="AQ23" s="667">
        <f t="shared" si="21"/>
        <v>3</v>
      </c>
      <c r="AR23" s="667">
        <f t="shared" si="21"/>
        <v>0</v>
      </c>
      <c r="AS23" s="734">
        <f>COUNTIF($AA23:$AR23,"=-2")</f>
        <v>0</v>
      </c>
      <c r="AT23" s="735">
        <f>COUNTIF($AA23:$AR23,"=-1")</f>
        <v>0</v>
      </c>
      <c r="AU23" s="735">
        <f>COUNTIF($AA23:$AR23,"=0")</f>
        <v>2</v>
      </c>
      <c r="AV23" s="735">
        <f>COUNTIF($AA23:$AR23,"=1")</f>
        <v>6</v>
      </c>
      <c r="AW23" s="735">
        <f>COUNTIF($AA23:$AR23,"=2")</f>
        <v>6</v>
      </c>
      <c r="AX23" s="736">
        <f>COUNTIF($AA23:$AR23,"&gt;2")</f>
        <v>4</v>
      </c>
      <c r="AY23" s="711">
        <f>IF(AA$4=3,AA23,"")</f>
      </c>
      <c r="AZ23" s="711">
        <f t="shared" si="22"/>
        <v>2</v>
      </c>
      <c r="BA23" s="711">
        <f t="shared" si="22"/>
      </c>
      <c r="BB23" s="711">
        <f t="shared" si="22"/>
      </c>
      <c r="BC23" s="711">
        <f t="shared" si="22"/>
        <v>2</v>
      </c>
      <c r="BD23" s="711">
        <f t="shared" si="22"/>
      </c>
      <c r="BE23" s="711">
        <f t="shared" si="22"/>
      </c>
      <c r="BF23" s="711">
        <f t="shared" si="22"/>
        <v>3</v>
      </c>
      <c r="BG23" s="711">
        <f t="shared" si="22"/>
      </c>
      <c r="BH23" s="711">
        <f t="shared" si="22"/>
      </c>
      <c r="BI23" s="711">
        <f t="shared" si="22"/>
        <v>1</v>
      </c>
      <c r="BJ23" s="711">
        <f t="shared" si="22"/>
      </c>
      <c r="BK23" s="711">
        <f t="shared" si="22"/>
      </c>
      <c r="BL23" s="711">
        <f t="shared" si="22"/>
      </c>
      <c r="BM23" s="711">
        <f t="shared" si="22"/>
      </c>
      <c r="BN23" s="711">
        <f t="shared" si="22"/>
        <v>2</v>
      </c>
      <c r="BO23" s="711">
        <f t="shared" si="22"/>
      </c>
      <c r="BP23" s="712">
        <f>IF(AR$4=3,AR23,"")</f>
      </c>
      <c r="BQ23" s="711">
        <f>IF(AA$4=4,AA23,"")</f>
        <v>2</v>
      </c>
      <c r="BR23" s="711">
        <f t="shared" si="23"/>
      </c>
      <c r="BS23" s="711">
        <f t="shared" si="23"/>
        <v>5</v>
      </c>
      <c r="BT23" s="711">
        <f t="shared" si="23"/>
        <v>1</v>
      </c>
      <c r="BU23" s="711">
        <f t="shared" si="23"/>
      </c>
      <c r="BV23" s="711">
        <f t="shared" si="23"/>
        <v>1</v>
      </c>
      <c r="BW23" s="711">
        <f t="shared" si="23"/>
      </c>
      <c r="BX23" s="711">
        <f t="shared" si="23"/>
      </c>
      <c r="BY23" s="711">
        <f t="shared" si="23"/>
        <v>1</v>
      </c>
      <c r="BZ23" s="711">
        <f t="shared" si="23"/>
        <v>0</v>
      </c>
      <c r="CA23" s="711">
        <f t="shared" si="23"/>
      </c>
      <c r="CB23" s="711">
        <f t="shared" si="23"/>
        <v>1</v>
      </c>
      <c r="CC23" s="711">
        <f t="shared" si="23"/>
        <v>2</v>
      </c>
      <c r="CD23" s="711">
        <f t="shared" si="23"/>
        <v>2</v>
      </c>
      <c r="CE23" s="711">
        <f t="shared" si="23"/>
      </c>
      <c r="CF23" s="711">
        <f t="shared" si="23"/>
      </c>
      <c r="CG23" s="711">
        <f t="shared" si="23"/>
      </c>
      <c r="CH23" s="711">
        <f>IF(AR$4=4,AR23,"")</f>
        <v>0</v>
      </c>
      <c r="CI23" s="720">
        <f>IF(AA$4=5,AA23,"")</f>
      </c>
      <c r="CJ23" s="711">
        <f t="shared" si="24"/>
      </c>
      <c r="CK23" s="711">
        <f t="shared" si="24"/>
      </c>
      <c r="CL23" s="711">
        <f t="shared" si="24"/>
      </c>
      <c r="CM23" s="711">
        <f t="shared" si="24"/>
      </c>
      <c r="CN23" s="711">
        <f t="shared" si="24"/>
      </c>
      <c r="CO23" s="711">
        <f t="shared" si="24"/>
        <v>3</v>
      </c>
      <c r="CP23" s="711">
        <f t="shared" si="24"/>
      </c>
      <c r="CQ23" s="711">
        <f t="shared" si="24"/>
      </c>
      <c r="CR23" s="711">
        <f t="shared" si="24"/>
      </c>
      <c r="CS23" s="711">
        <f t="shared" si="24"/>
      </c>
      <c r="CT23" s="711">
        <f t="shared" si="24"/>
      </c>
      <c r="CU23" s="711">
        <f t="shared" si="24"/>
      </c>
      <c r="CV23" s="711">
        <f t="shared" si="24"/>
      </c>
      <c r="CW23" s="711">
        <f t="shared" si="24"/>
        <v>1</v>
      </c>
      <c r="CX23" s="711">
        <f t="shared" si="24"/>
      </c>
      <c r="CY23" s="711">
        <f t="shared" si="24"/>
        <v>3</v>
      </c>
      <c r="CZ23" s="711">
        <f>IF(AR$4=5,AR23,"")</f>
      </c>
      <c r="DA23" s="737">
        <f>SUM(AY23:BP23)</f>
        <v>10</v>
      </c>
      <c r="DB23" s="738">
        <f>SUM(BQ23:CH23)</f>
        <v>15</v>
      </c>
      <c r="DC23" s="739">
        <f>SUM(CI23:CZ23)</f>
        <v>7</v>
      </c>
      <c r="DD23" s="740"/>
      <c r="DE23" s="741"/>
      <c r="DF23" s="741"/>
      <c r="DG23" s="741"/>
      <c r="DH23" s="741"/>
      <c r="DI23" s="741"/>
      <c r="DJ23" s="741"/>
      <c r="DK23" s="741"/>
      <c r="DL23" s="741"/>
      <c r="DM23" s="741"/>
      <c r="DN23" s="741"/>
      <c r="DO23" s="741"/>
      <c r="DP23" s="741"/>
      <c r="DQ23" s="741"/>
      <c r="DR23" s="741"/>
      <c r="DS23" s="741"/>
      <c r="DT23" s="741"/>
      <c r="DU23" s="741"/>
      <c r="DV23" s="741"/>
      <c r="DW23" s="741"/>
      <c r="DX23" s="741"/>
      <c r="DY23" s="741"/>
      <c r="DZ23" s="741"/>
      <c r="EA23" s="741"/>
      <c r="EB23" s="741"/>
      <c r="EC23" s="741"/>
      <c r="ED23" s="741"/>
      <c r="EE23" s="741"/>
      <c r="EF23" s="741"/>
      <c r="EG23" s="741"/>
      <c r="EH23" s="741"/>
      <c r="EI23" s="741"/>
      <c r="EJ23" s="741"/>
      <c r="EK23" s="741"/>
      <c r="EL23" s="741"/>
      <c r="EM23" s="741"/>
      <c r="EN23" s="741"/>
      <c r="EO23" s="741"/>
      <c r="EP23" s="741"/>
      <c r="EQ23" s="741"/>
      <c r="ER23" s="741"/>
      <c r="ES23" s="741"/>
      <c r="ET23" s="741"/>
      <c r="EU23" s="741"/>
      <c r="EV23" s="741"/>
      <c r="EW23" s="741"/>
      <c r="EX23" s="741"/>
      <c r="EY23" s="741"/>
      <c r="EZ23" s="741"/>
      <c r="FA23" s="741"/>
      <c r="FB23" s="741"/>
      <c r="FC23" s="741"/>
      <c r="FD23" s="741"/>
      <c r="FE23" s="741"/>
      <c r="FF23" s="741"/>
      <c r="FG23" s="741"/>
      <c r="FH23" s="741"/>
      <c r="FI23" s="741"/>
      <c r="FJ23" s="741"/>
      <c r="FK23" s="741"/>
      <c r="FL23" s="741"/>
      <c r="FM23" s="741"/>
      <c r="FN23" s="741"/>
      <c r="FO23" s="741"/>
      <c r="FP23" s="741"/>
      <c r="FQ23" s="741"/>
      <c r="FR23" s="741"/>
      <c r="FS23" s="741"/>
      <c r="FT23" s="741"/>
      <c r="FU23" s="741"/>
      <c r="FV23" s="741"/>
      <c r="FW23" s="741"/>
      <c r="FX23" s="741"/>
      <c r="FY23" s="741"/>
      <c r="FZ23" s="741"/>
      <c r="GA23" s="741"/>
      <c r="GB23" s="741"/>
      <c r="GC23" s="741"/>
      <c r="GD23" s="741"/>
      <c r="GE23" s="741"/>
      <c r="GF23" s="741"/>
      <c r="GG23" s="741"/>
      <c r="GH23" s="741"/>
      <c r="GI23" s="741"/>
      <c r="GJ23" s="741"/>
      <c r="GK23" s="741"/>
      <c r="GL23" s="741"/>
      <c r="GM23" s="741"/>
      <c r="GN23" s="741"/>
      <c r="GO23" s="741"/>
      <c r="GP23" s="741"/>
      <c r="GQ23" s="741"/>
      <c r="GR23" s="741"/>
      <c r="GS23" s="741"/>
      <c r="GT23" s="741"/>
      <c r="GU23" s="741"/>
      <c r="GV23" s="741"/>
      <c r="GW23" s="741"/>
      <c r="GX23" s="741"/>
      <c r="GY23" s="741"/>
      <c r="GZ23" s="741"/>
      <c r="HA23" s="741"/>
      <c r="HB23" s="741"/>
      <c r="HC23" s="741"/>
      <c r="HD23" s="741"/>
      <c r="HE23" s="741"/>
      <c r="HF23" s="741"/>
      <c r="HG23" s="741"/>
      <c r="HH23" s="741"/>
      <c r="HI23" s="741"/>
      <c r="HJ23" s="741"/>
      <c r="HK23" s="741"/>
      <c r="HL23" s="741"/>
      <c r="HM23" s="741"/>
      <c r="HN23" s="741"/>
      <c r="HO23" s="741"/>
      <c r="HP23" s="741"/>
      <c r="HQ23" s="741"/>
      <c r="HR23" s="741"/>
      <c r="HS23" s="741"/>
      <c r="HT23" s="741"/>
      <c r="HU23" s="741"/>
      <c r="HV23" s="741"/>
      <c r="HW23" s="741"/>
      <c r="HX23" s="741"/>
      <c r="HY23" s="741"/>
      <c r="HZ23" s="741"/>
      <c r="IA23" s="741"/>
      <c r="IB23" s="741"/>
      <c r="IC23" s="741"/>
      <c r="ID23" s="741"/>
      <c r="IE23" s="741"/>
      <c r="IF23" s="741"/>
      <c r="IG23" s="741"/>
      <c r="IH23" s="741"/>
      <c r="II23" s="741"/>
      <c r="IJ23" s="741"/>
      <c r="IK23" s="741"/>
      <c r="IL23" s="741"/>
      <c r="IM23" s="741"/>
      <c r="IN23" s="741"/>
      <c r="IO23" s="741"/>
      <c r="IP23" s="741"/>
      <c r="IQ23" s="741"/>
      <c r="IR23" s="741"/>
      <c r="IS23" s="741"/>
      <c r="IT23" s="741"/>
      <c r="IU23" s="741"/>
      <c r="IV23" s="741"/>
    </row>
    <row r="24" spans="1:108" ht="15">
      <c r="A24" s="674"/>
      <c r="B24" s="208"/>
      <c r="C24" s="208"/>
      <c r="D24" s="208"/>
      <c r="E24" s="742"/>
      <c r="F24" s="742"/>
      <c r="G24" s="742"/>
      <c r="H24" s="742"/>
      <c r="I24" s="742"/>
      <c r="J24" s="742"/>
      <c r="K24" s="742"/>
      <c r="L24" s="742"/>
      <c r="M24" s="742"/>
      <c r="N24" s="742"/>
      <c r="O24" s="742"/>
      <c r="P24" s="744"/>
      <c r="Q24" s="744"/>
      <c r="R24" s="744"/>
      <c r="S24" s="744"/>
      <c r="T24" s="744"/>
      <c r="U24" s="744"/>
      <c r="V24" s="744"/>
      <c r="W24" s="744"/>
      <c r="X24" s="813">
        <f>SUM(Y19:Y23)-MAX(Y19:Y23)</f>
        <v>368</v>
      </c>
      <c r="Y24" s="814"/>
      <c r="Z24" s="681"/>
      <c r="AA24" s="667"/>
      <c r="AB24" s="667"/>
      <c r="AC24" s="667"/>
      <c r="AD24" s="667"/>
      <c r="AE24" s="667"/>
      <c r="AF24" s="667"/>
      <c r="AG24" s="667"/>
      <c r="AH24" s="667"/>
      <c r="AI24" s="667"/>
      <c r="AJ24" s="667"/>
      <c r="AK24" s="667"/>
      <c r="AL24" s="667"/>
      <c r="AM24" s="667"/>
      <c r="AN24" s="667"/>
      <c r="AO24" s="667"/>
      <c r="AP24" s="667"/>
      <c r="AQ24" s="667"/>
      <c r="AR24" s="667"/>
      <c r="AS24" s="819">
        <f>SUM(AS19:AS23)</f>
        <v>0</v>
      </c>
      <c r="AT24" s="807">
        <f aca="true" t="shared" si="25" ref="AT24:DC24">SUM(AT19:AT23)</f>
        <v>0</v>
      </c>
      <c r="AU24" s="807">
        <f t="shared" si="25"/>
        <v>23</v>
      </c>
      <c r="AV24" s="807">
        <f t="shared" si="25"/>
        <v>30</v>
      </c>
      <c r="AW24" s="807">
        <f t="shared" si="25"/>
        <v>26</v>
      </c>
      <c r="AX24" s="809">
        <f t="shared" si="25"/>
        <v>11</v>
      </c>
      <c r="AY24" s="711">
        <f t="shared" si="25"/>
        <v>0</v>
      </c>
      <c r="AZ24" s="711">
        <f t="shared" si="25"/>
        <v>5</v>
      </c>
      <c r="BA24" s="711">
        <f t="shared" si="25"/>
        <v>0</v>
      </c>
      <c r="BB24" s="711">
        <f t="shared" si="25"/>
        <v>0</v>
      </c>
      <c r="BC24" s="711">
        <f t="shared" si="25"/>
        <v>5</v>
      </c>
      <c r="BD24" s="711">
        <f t="shared" si="25"/>
        <v>0</v>
      </c>
      <c r="BE24" s="711">
        <f t="shared" si="25"/>
        <v>0</v>
      </c>
      <c r="BF24" s="711">
        <f t="shared" si="25"/>
        <v>6</v>
      </c>
      <c r="BG24" s="711">
        <f t="shared" si="25"/>
        <v>0</v>
      </c>
      <c r="BH24" s="711">
        <f t="shared" si="25"/>
        <v>0</v>
      </c>
      <c r="BI24" s="711">
        <f t="shared" si="25"/>
        <v>6</v>
      </c>
      <c r="BJ24" s="711">
        <f t="shared" si="25"/>
        <v>0</v>
      </c>
      <c r="BK24" s="711">
        <f t="shared" si="25"/>
        <v>0</v>
      </c>
      <c r="BL24" s="711">
        <f t="shared" si="25"/>
        <v>0</v>
      </c>
      <c r="BM24" s="711">
        <f t="shared" si="25"/>
        <v>0</v>
      </c>
      <c r="BN24" s="711">
        <f t="shared" si="25"/>
        <v>8</v>
      </c>
      <c r="BO24" s="711">
        <f t="shared" si="25"/>
        <v>0</v>
      </c>
      <c r="BP24" s="712">
        <f t="shared" si="25"/>
        <v>0</v>
      </c>
      <c r="BQ24" s="711">
        <f t="shared" si="25"/>
        <v>7</v>
      </c>
      <c r="BR24" s="711">
        <f t="shared" si="25"/>
        <v>0</v>
      </c>
      <c r="BS24" s="711">
        <f t="shared" si="25"/>
        <v>12</v>
      </c>
      <c r="BT24" s="711">
        <f t="shared" si="25"/>
        <v>2</v>
      </c>
      <c r="BU24" s="711">
        <f t="shared" si="25"/>
        <v>0</v>
      </c>
      <c r="BV24" s="711">
        <f t="shared" si="25"/>
        <v>3</v>
      </c>
      <c r="BW24" s="711">
        <f t="shared" si="25"/>
        <v>0</v>
      </c>
      <c r="BX24" s="711">
        <f t="shared" si="25"/>
        <v>0</v>
      </c>
      <c r="BY24" s="711">
        <f t="shared" si="25"/>
        <v>12</v>
      </c>
      <c r="BZ24" s="711">
        <f t="shared" si="25"/>
        <v>4</v>
      </c>
      <c r="CA24" s="711">
        <f t="shared" si="25"/>
        <v>0</v>
      </c>
      <c r="CB24" s="711">
        <f t="shared" si="25"/>
        <v>8</v>
      </c>
      <c r="CC24" s="711">
        <f t="shared" si="25"/>
        <v>4</v>
      </c>
      <c r="CD24" s="711">
        <f t="shared" si="25"/>
        <v>9</v>
      </c>
      <c r="CE24" s="711">
        <f t="shared" si="25"/>
        <v>0</v>
      </c>
      <c r="CF24" s="711">
        <f t="shared" si="25"/>
        <v>0</v>
      </c>
      <c r="CG24" s="711">
        <f t="shared" si="25"/>
        <v>0</v>
      </c>
      <c r="CH24" s="711">
        <f t="shared" si="25"/>
        <v>6</v>
      </c>
      <c r="CI24" s="720">
        <f t="shared" si="25"/>
        <v>0</v>
      </c>
      <c r="CJ24" s="711">
        <f t="shared" si="25"/>
        <v>0</v>
      </c>
      <c r="CK24" s="711">
        <f t="shared" si="25"/>
        <v>0</v>
      </c>
      <c r="CL24" s="711">
        <f t="shared" si="25"/>
        <v>0</v>
      </c>
      <c r="CM24" s="711">
        <f t="shared" si="25"/>
        <v>0</v>
      </c>
      <c r="CN24" s="711">
        <f t="shared" si="25"/>
        <v>0</v>
      </c>
      <c r="CO24" s="711">
        <f t="shared" si="25"/>
        <v>6</v>
      </c>
      <c r="CP24" s="711">
        <f t="shared" si="25"/>
        <v>0</v>
      </c>
      <c r="CQ24" s="711">
        <f t="shared" si="25"/>
        <v>0</v>
      </c>
      <c r="CR24" s="711">
        <f t="shared" si="25"/>
        <v>0</v>
      </c>
      <c r="CS24" s="711">
        <f t="shared" si="25"/>
        <v>0</v>
      </c>
      <c r="CT24" s="711">
        <f t="shared" si="25"/>
        <v>0</v>
      </c>
      <c r="CU24" s="711">
        <f t="shared" si="25"/>
        <v>0</v>
      </c>
      <c r="CV24" s="711">
        <f t="shared" si="25"/>
        <v>0</v>
      </c>
      <c r="CW24" s="711">
        <f t="shared" si="25"/>
        <v>6</v>
      </c>
      <c r="CX24" s="711">
        <f t="shared" si="25"/>
        <v>0</v>
      </c>
      <c r="CY24" s="711">
        <f t="shared" si="25"/>
        <v>11</v>
      </c>
      <c r="CZ24" s="711">
        <f t="shared" si="25"/>
        <v>0</v>
      </c>
      <c r="DA24" s="811">
        <f t="shared" si="25"/>
        <v>30</v>
      </c>
      <c r="DB24" s="821">
        <f t="shared" si="25"/>
        <v>67</v>
      </c>
      <c r="DC24" s="823">
        <f t="shared" si="25"/>
        <v>23</v>
      </c>
      <c r="DD24" s="687"/>
    </row>
    <row r="25" spans="1:108" ht="15.75" thickBot="1">
      <c r="A25" s="674"/>
      <c r="B25" s="208"/>
      <c r="C25" s="208"/>
      <c r="D25" s="208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4"/>
      <c r="Q25" s="744"/>
      <c r="R25" s="744"/>
      <c r="S25" s="744"/>
      <c r="T25" s="744"/>
      <c r="U25" s="744"/>
      <c r="V25" s="744"/>
      <c r="W25" s="744"/>
      <c r="X25" s="815"/>
      <c r="Y25" s="816"/>
      <c r="Z25" s="681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7"/>
      <c r="AO25" s="667"/>
      <c r="AP25" s="667"/>
      <c r="AQ25" s="667"/>
      <c r="AR25" s="667"/>
      <c r="AS25" s="820"/>
      <c r="AT25" s="808"/>
      <c r="AU25" s="808"/>
      <c r="AV25" s="808"/>
      <c r="AW25" s="808"/>
      <c r="AX25" s="810"/>
      <c r="AY25" s="711"/>
      <c r="AZ25" s="711"/>
      <c r="BA25" s="711"/>
      <c r="BB25" s="711"/>
      <c r="BC25" s="711"/>
      <c r="BD25" s="711"/>
      <c r="BE25" s="711"/>
      <c r="BF25" s="711"/>
      <c r="BG25" s="711"/>
      <c r="BH25" s="711"/>
      <c r="BI25" s="711"/>
      <c r="BJ25" s="711"/>
      <c r="BK25" s="711"/>
      <c r="BL25" s="711"/>
      <c r="BM25" s="711"/>
      <c r="BN25" s="711"/>
      <c r="BO25" s="711"/>
      <c r="BP25" s="712"/>
      <c r="BQ25" s="711"/>
      <c r="BR25" s="711"/>
      <c r="BS25" s="711"/>
      <c r="BT25" s="711"/>
      <c r="BU25" s="711"/>
      <c r="BV25" s="711"/>
      <c r="BW25" s="711"/>
      <c r="BX25" s="711"/>
      <c r="BY25" s="711"/>
      <c r="BZ25" s="711"/>
      <c r="CA25" s="711"/>
      <c r="CB25" s="711"/>
      <c r="CC25" s="711"/>
      <c r="CD25" s="711"/>
      <c r="CE25" s="711"/>
      <c r="CF25" s="711"/>
      <c r="CG25" s="711"/>
      <c r="CH25" s="711"/>
      <c r="CI25" s="720"/>
      <c r="CJ25" s="711"/>
      <c r="CK25" s="711"/>
      <c r="CL25" s="711"/>
      <c r="CM25" s="711"/>
      <c r="CN25" s="711"/>
      <c r="CO25" s="711"/>
      <c r="CP25" s="711"/>
      <c r="CQ25" s="711"/>
      <c r="CR25" s="711"/>
      <c r="CS25" s="711"/>
      <c r="CT25" s="711"/>
      <c r="CU25" s="711"/>
      <c r="CV25" s="711"/>
      <c r="CW25" s="711"/>
      <c r="CX25" s="711"/>
      <c r="CY25" s="711"/>
      <c r="CZ25" s="711"/>
      <c r="DA25" s="812"/>
      <c r="DB25" s="822"/>
      <c r="DC25" s="824"/>
      <c r="DD25" s="687"/>
    </row>
    <row r="26" spans="1:108" ht="15.75" thickBot="1">
      <c r="A26" s="674"/>
      <c r="B26" s="208"/>
      <c r="C26" s="208"/>
      <c r="D26" s="208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4"/>
      <c r="Q26" s="744"/>
      <c r="R26" s="744"/>
      <c r="S26" s="744"/>
      <c r="T26" s="744"/>
      <c r="U26" s="744"/>
      <c r="V26" s="744"/>
      <c r="W26" s="744"/>
      <c r="X26" s="817"/>
      <c r="Y26" s="818"/>
      <c r="Z26" s="681"/>
      <c r="AA26" s="667"/>
      <c r="AB26" s="667"/>
      <c r="AC26" s="667"/>
      <c r="AD26" s="667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7"/>
      <c r="AR26" s="667"/>
      <c r="AS26" s="682"/>
      <c r="AT26" s="683"/>
      <c r="AU26" s="683"/>
      <c r="AV26" s="683"/>
      <c r="AW26" s="683"/>
      <c r="AX26" s="683"/>
      <c r="AY26" s="684"/>
      <c r="AZ26" s="685"/>
      <c r="BA26" s="685"/>
      <c r="BB26" s="685"/>
      <c r="BC26" s="685"/>
      <c r="BD26" s="685"/>
      <c r="BE26" s="685"/>
      <c r="BF26" s="685"/>
      <c r="BG26" s="685"/>
      <c r="BH26" s="685"/>
      <c r="BI26" s="685"/>
      <c r="BJ26" s="685"/>
      <c r="BK26" s="685"/>
      <c r="BL26" s="685"/>
      <c r="BM26" s="685"/>
      <c r="BN26" s="685"/>
      <c r="BO26" s="685"/>
      <c r="BP26" s="686"/>
      <c r="BQ26" s="685"/>
      <c r="BR26" s="685"/>
      <c r="BS26" s="685"/>
      <c r="BT26" s="685"/>
      <c r="BU26" s="685"/>
      <c r="BV26" s="685"/>
      <c r="BW26" s="685"/>
      <c r="BX26" s="685"/>
      <c r="BY26" s="685"/>
      <c r="BZ26" s="685"/>
      <c r="CA26" s="685"/>
      <c r="CB26" s="685"/>
      <c r="CC26" s="685"/>
      <c r="CD26" s="685"/>
      <c r="CE26" s="685"/>
      <c r="CF26" s="685"/>
      <c r="CG26" s="685"/>
      <c r="CH26" s="685"/>
      <c r="CI26" s="684"/>
      <c r="CJ26" s="685"/>
      <c r="CK26" s="685"/>
      <c r="CL26" s="685"/>
      <c r="CM26" s="685"/>
      <c r="CN26" s="685"/>
      <c r="CO26" s="685"/>
      <c r="CP26" s="685"/>
      <c r="CQ26" s="685"/>
      <c r="CR26" s="685"/>
      <c r="CS26" s="685"/>
      <c r="CT26" s="685"/>
      <c r="CU26" s="685"/>
      <c r="CV26" s="685"/>
      <c r="CW26" s="685"/>
      <c r="CX26" s="685"/>
      <c r="CY26" s="685"/>
      <c r="CZ26" s="686"/>
      <c r="DA26" s="683"/>
      <c r="DB26" s="683"/>
      <c r="DC26" s="683"/>
      <c r="DD26" s="687"/>
    </row>
    <row r="27" spans="1:108" ht="15">
      <c r="A27" s="688"/>
      <c r="B27" s="745"/>
      <c r="C27" s="746" t="str">
        <f>C17</f>
        <v>OZAUKEE</v>
      </c>
      <c r="D27" s="746" t="str">
        <f>C17</f>
        <v>OZAUKEE</v>
      </c>
      <c r="E27" s="747">
        <f>SUM(E19:E23)-MAX(E19:E23)</f>
        <v>20</v>
      </c>
      <c r="F27" s="747">
        <f aca="true" t="shared" si="26" ref="F27:Y27">SUM(F19:F23)-MAX(F19:F23)</f>
        <v>15</v>
      </c>
      <c r="G27" s="747">
        <f t="shared" si="26"/>
        <v>23</v>
      </c>
      <c r="H27" s="747">
        <f t="shared" si="26"/>
        <v>17</v>
      </c>
      <c r="I27" s="747">
        <f t="shared" si="26"/>
        <v>15</v>
      </c>
      <c r="J27" s="747">
        <f t="shared" si="26"/>
        <v>17</v>
      </c>
      <c r="K27" s="747">
        <f t="shared" si="26"/>
        <v>23</v>
      </c>
      <c r="L27" s="747">
        <f t="shared" si="26"/>
        <v>15</v>
      </c>
      <c r="M27" s="747">
        <f t="shared" si="26"/>
        <v>23</v>
      </c>
      <c r="N27" s="747">
        <f t="shared" si="26"/>
        <v>174</v>
      </c>
      <c r="O27" s="747">
        <f t="shared" si="26"/>
        <v>18</v>
      </c>
      <c r="P27" s="747">
        <f t="shared" si="26"/>
        <v>15</v>
      </c>
      <c r="Q27" s="747">
        <f t="shared" si="26"/>
        <v>22</v>
      </c>
      <c r="R27" s="747">
        <f t="shared" si="26"/>
        <v>18</v>
      </c>
      <c r="S27" s="747">
        <f t="shared" si="26"/>
        <v>23</v>
      </c>
      <c r="T27" s="747">
        <f t="shared" si="26"/>
        <v>24</v>
      </c>
      <c r="U27" s="747">
        <f t="shared" si="26"/>
        <v>18</v>
      </c>
      <c r="V27" s="747">
        <f t="shared" si="26"/>
        <v>28</v>
      </c>
      <c r="W27" s="747">
        <f t="shared" si="26"/>
        <v>18</v>
      </c>
      <c r="X27" s="747">
        <f t="shared" si="26"/>
        <v>189</v>
      </c>
      <c r="Y27" s="747">
        <f t="shared" si="26"/>
        <v>368</v>
      </c>
      <c r="Z27" s="748"/>
      <c r="AA27" s="667"/>
      <c r="AB27" s="667"/>
      <c r="AC27" s="667"/>
      <c r="AD27" s="667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7"/>
      <c r="AR27" s="667"/>
      <c r="AS27" s="682"/>
      <c r="AT27" s="683"/>
      <c r="AU27" s="683"/>
      <c r="AV27" s="683"/>
      <c r="AW27" s="683"/>
      <c r="AX27" s="683"/>
      <c r="AY27" s="684"/>
      <c r="AZ27" s="685"/>
      <c r="BA27" s="685"/>
      <c r="BB27" s="685"/>
      <c r="BC27" s="685"/>
      <c r="BD27" s="685"/>
      <c r="BE27" s="685"/>
      <c r="BF27" s="685"/>
      <c r="BG27" s="685"/>
      <c r="BH27" s="685"/>
      <c r="BI27" s="685"/>
      <c r="BJ27" s="685"/>
      <c r="BK27" s="685"/>
      <c r="BL27" s="685"/>
      <c r="BM27" s="685"/>
      <c r="BN27" s="685"/>
      <c r="BO27" s="685"/>
      <c r="BP27" s="686"/>
      <c r="BQ27" s="685"/>
      <c r="BR27" s="685"/>
      <c r="BS27" s="685"/>
      <c r="BT27" s="685"/>
      <c r="BU27" s="685"/>
      <c r="BV27" s="685"/>
      <c r="BW27" s="685"/>
      <c r="BX27" s="685"/>
      <c r="BY27" s="685"/>
      <c r="BZ27" s="685"/>
      <c r="CA27" s="685"/>
      <c r="CB27" s="685"/>
      <c r="CC27" s="685"/>
      <c r="CD27" s="685"/>
      <c r="CE27" s="685"/>
      <c r="CF27" s="685"/>
      <c r="CG27" s="685"/>
      <c r="CH27" s="685"/>
      <c r="CI27" s="684"/>
      <c r="CJ27" s="685"/>
      <c r="CK27" s="685"/>
      <c r="CL27" s="685"/>
      <c r="CM27" s="685"/>
      <c r="CN27" s="685"/>
      <c r="CO27" s="685"/>
      <c r="CP27" s="685"/>
      <c r="CQ27" s="685"/>
      <c r="CR27" s="685"/>
      <c r="CS27" s="685"/>
      <c r="CT27" s="685"/>
      <c r="CU27" s="685"/>
      <c r="CV27" s="685"/>
      <c r="CW27" s="685"/>
      <c r="CX27" s="685"/>
      <c r="CY27" s="685"/>
      <c r="CZ27" s="686"/>
      <c r="DA27" s="683"/>
      <c r="DB27" s="683"/>
      <c r="DC27" s="683"/>
      <c r="DD27" s="687"/>
    </row>
    <row r="28" spans="1:108" ht="15">
      <c r="A28" s="674"/>
      <c r="B28" s="695"/>
      <c r="C28" s="696"/>
      <c r="D28" s="697" t="s">
        <v>50</v>
      </c>
      <c r="E28" s="702">
        <f aca="true" t="shared" si="27" ref="E28:Y28">E$4</f>
        <v>4</v>
      </c>
      <c r="F28" s="702">
        <f t="shared" si="27"/>
        <v>3</v>
      </c>
      <c r="G28" s="702">
        <f t="shared" si="27"/>
        <v>4</v>
      </c>
      <c r="H28" s="702">
        <f t="shared" si="27"/>
        <v>4</v>
      </c>
      <c r="I28" s="702">
        <f t="shared" si="27"/>
        <v>3</v>
      </c>
      <c r="J28" s="702">
        <f t="shared" si="27"/>
        <v>4</v>
      </c>
      <c r="K28" s="702">
        <f t="shared" si="27"/>
        <v>5</v>
      </c>
      <c r="L28" s="702">
        <f t="shared" si="27"/>
        <v>3</v>
      </c>
      <c r="M28" s="702">
        <f t="shared" si="27"/>
        <v>4</v>
      </c>
      <c r="N28" s="702">
        <f t="shared" si="27"/>
        <v>34</v>
      </c>
      <c r="O28" s="702">
        <f t="shared" si="27"/>
        <v>4</v>
      </c>
      <c r="P28" s="702">
        <f t="shared" si="27"/>
        <v>3</v>
      </c>
      <c r="Q28" s="702">
        <f t="shared" si="27"/>
        <v>4</v>
      </c>
      <c r="R28" s="702">
        <f t="shared" si="27"/>
        <v>4</v>
      </c>
      <c r="S28" s="702">
        <f t="shared" si="27"/>
        <v>4</v>
      </c>
      <c r="T28" s="702">
        <f t="shared" si="27"/>
        <v>5</v>
      </c>
      <c r="U28" s="702">
        <f t="shared" si="27"/>
        <v>3</v>
      </c>
      <c r="V28" s="702">
        <f t="shared" si="27"/>
        <v>5</v>
      </c>
      <c r="W28" s="702">
        <f t="shared" si="27"/>
        <v>4</v>
      </c>
      <c r="X28" s="702">
        <f t="shared" si="27"/>
        <v>36</v>
      </c>
      <c r="Y28" s="702">
        <f t="shared" si="27"/>
        <v>70</v>
      </c>
      <c r="Z28" s="681"/>
      <c r="AA28" s="667"/>
      <c r="AB28" s="667"/>
      <c r="AC28" s="667"/>
      <c r="AD28" s="667"/>
      <c r="AE28" s="667"/>
      <c r="AF28" s="667"/>
      <c r="AG28" s="667"/>
      <c r="AH28" s="667"/>
      <c r="AI28" s="667"/>
      <c r="AJ28" s="667"/>
      <c r="AK28" s="667"/>
      <c r="AL28" s="667"/>
      <c r="AM28" s="667"/>
      <c r="AN28" s="667"/>
      <c r="AO28" s="667"/>
      <c r="AP28" s="667"/>
      <c r="AQ28" s="667"/>
      <c r="AR28" s="667"/>
      <c r="AS28" s="682"/>
      <c r="AT28" s="683"/>
      <c r="AU28" s="683"/>
      <c r="AV28" s="683"/>
      <c r="AW28" s="683"/>
      <c r="AX28" s="683"/>
      <c r="AY28" s="684"/>
      <c r="AZ28" s="685"/>
      <c r="BA28" s="685"/>
      <c r="BB28" s="685"/>
      <c r="BC28" s="685"/>
      <c r="BD28" s="685"/>
      <c r="BE28" s="685"/>
      <c r="BF28" s="685"/>
      <c r="BG28" s="685"/>
      <c r="BH28" s="685"/>
      <c r="BI28" s="685"/>
      <c r="BJ28" s="685"/>
      <c r="BK28" s="685"/>
      <c r="BL28" s="685"/>
      <c r="BM28" s="685"/>
      <c r="BN28" s="685"/>
      <c r="BO28" s="685"/>
      <c r="BP28" s="686"/>
      <c r="BQ28" s="685"/>
      <c r="BR28" s="685"/>
      <c r="BS28" s="685"/>
      <c r="BT28" s="685"/>
      <c r="BU28" s="685"/>
      <c r="BV28" s="685"/>
      <c r="BW28" s="685"/>
      <c r="BX28" s="685"/>
      <c r="BY28" s="685"/>
      <c r="BZ28" s="685"/>
      <c r="CA28" s="685"/>
      <c r="CB28" s="685"/>
      <c r="CC28" s="685"/>
      <c r="CD28" s="685"/>
      <c r="CE28" s="685"/>
      <c r="CF28" s="685"/>
      <c r="CG28" s="685"/>
      <c r="CH28" s="685"/>
      <c r="CI28" s="684"/>
      <c r="CJ28" s="685"/>
      <c r="CK28" s="685"/>
      <c r="CL28" s="685"/>
      <c r="CM28" s="685"/>
      <c r="CN28" s="685"/>
      <c r="CO28" s="685"/>
      <c r="CP28" s="685"/>
      <c r="CQ28" s="685"/>
      <c r="CR28" s="685"/>
      <c r="CS28" s="685"/>
      <c r="CT28" s="685"/>
      <c r="CU28" s="685"/>
      <c r="CV28" s="685"/>
      <c r="CW28" s="685"/>
      <c r="CX28" s="685"/>
      <c r="CY28" s="685"/>
      <c r="CZ28" s="686"/>
      <c r="DA28" s="683"/>
      <c r="DB28" s="683"/>
      <c r="DC28" s="683"/>
      <c r="DD28" s="687"/>
    </row>
    <row r="29" spans="1:108" ht="19.5" thickBot="1">
      <c r="A29" s="674"/>
      <c r="B29" s="699" t="s">
        <v>243</v>
      </c>
      <c r="C29" s="700" t="s">
        <v>264</v>
      </c>
      <c r="D29" s="701" t="s">
        <v>245</v>
      </c>
      <c r="E29" s="702" t="str">
        <f aca="true" t="shared" si="28" ref="E29:Y29">E$5</f>
        <v>379/335</v>
      </c>
      <c r="F29" s="702" t="str">
        <f t="shared" si="28"/>
        <v>170/137</v>
      </c>
      <c r="G29" s="702" t="str">
        <f t="shared" si="28"/>
        <v>432/428</v>
      </c>
      <c r="H29" s="702" t="str">
        <f t="shared" si="28"/>
        <v>264/232</v>
      </c>
      <c r="I29" s="702" t="str">
        <f t="shared" si="28"/>
        <v>116/110</v>
      </c>
      <c r="J29" s="702" t="str">
        <f t="shared" si="28"/>
        <v>353/291</v>
      </c>
      <c r="K29" s="702" t="str">
        <f t="shared" si="28"/>
        <v>499/422</v>
      </c>
      <c r="L29" s="702" t="str">
        <f t="shared" si="28"/>
        <v>134/128</v>
      </c>
      <c r="M29" s="702" t="str">
        <f t="shared" si="28"/>
        <v>276/264</v>
      </c>
      <c r="N29" s="702" t="str">
        <f t="shared" si="28"/>
        <v>2623/2347</v>
      </c>
      <c r="O29" s="702" t="str">
        <f t="shared" si="28"/>
        <v>381/332</v>
      </c>
      <c r="P29" s="702" t="str">
        <f t="shared" si="28"/>
        <v>142/134</v>
      </c>
      <c r="Q29" s="702" t="str">
        <f t="shared" si="28"/>
        <v>412/395</v>
      </c>
      <c r="R29" s="702" t="str">
        <f t="shared" si="28"/>
        <v>331/325</v>
      </c>
      <c r="S29" s="702" t="str">
        <f t="shared" si="28"/>
        <v>364/283</v>
      </c>
      <c r="T29" s="702" t="str">
        <f t="shared" si="28"/>
        <v>474/465</v>
      </c>
      <c r="U29" s="702" t="str">
        <f t="shared" si="28"/>
        <v>175/145</v>
      </c>
      <c r="V29" s="702" t="str">
        <f t="shared" si="28"/>
        <v>506/449</v>
      </c>
      <c r="W29" s="702" t="str">
        <f t="shared" si="28"/>
        <v>380/297</v>
      </c>
      <c r="X29" s="702" t="str">
        <f t="shared" si="28"/>
        <v>3166/2850</v>
      </c>
      <c r="Y29" s="702" t="str">
        <f t="shared" si="28"/>
        <v>5789/5197</v>
      </c>
      <c r="Z29" s="703">
        <f>X36</f>
        <v>359</v>
      </c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667"/>
      <c r="AR29" s="667"/>
      <c r="AS29" s="682"/>
      <c r="AT29" s="683"/>
      <c r="AU29" s="683"/>
      <c r="AV29" s="683"/>
      <c r="AW29" s="683"/>
      <c r="AX29" s="683"/>
      <c r="AY29" s="684"/>
      <c r="AZ29" s="685"/>
      <c r="BA29" s="685"/>
      <c r="BB29" s="685"/>
      <c r="BC29" s="685"/>
      <c r="BD29" s="685"/>
      <c r="BE29" s="685"/>
      <c r="BF29" s="685"/>
      <c r="BG29" s="685"/>
      <c r="BH29" s="685"/>
      <c r="BI29" s="685"/>
      <c r="BJ29" s="685"/>
      <c r="BK29" s="685"/>
      <c r="BL29" s="685"/>
      <c r="BM29" s="685"/>
      <c r="BN29" s="685"/>
      <c r="BO29" s="685"/>
      <c r="BP29" s="686"/>
      <c r="BQ29" s="685"/>
      <c r="BR29" s="685"/>
      <c r="BS29" s="685"/>
      <c r="BT29" s="685"/>
      <c r="BU29" s="685"/>
      <c r="BV29" s="685"/>
      <c r="BW29" s="685"/>
      <c r="BX29" s="685"/>
      <c r="BY29" s="685"/>
      <c r="BZ29" s="685"/>
      <c r="CA29" s="685"/>
      <c r="CB29" s="685"/>
      <c r="CC29" s="685"/>
      <c r="CD29" s="685"/>
      <c r="CE29" s="685"/>
      <c r="CF29" s="685"/>
      <c r="CG29" s="685"/>
      <c r="CH29" s="685"/>
      <c r="CI29" s="684"/>
      <c r="CJ29" s="685"/>
      <c r="CK29" s="685"/>
      <c r="CL29" s="685"/>
      <c r="CM29" s="685"/>
      <c r="CN29" s="685"/>
      <c r="CO29" s="685"/>
      <c r="CP29" s="685"/>
      <c r="CQ29" s="685"/>
      <c r="CR29" s="685"/>
      <c r="CS29" s="685"/>
      <c r="CT29" s="685"/>
      <c r="CU29" s="685"/>
      <c r="CV29" s="685"/>
      <c r="CW29" s="685"/>
      <c r="CX29" s="685"/>
      <c r="CY29" s="685"/>
      <c r="CZ29" s="686"/>
      <c r="DA29" s="683"/>
      <c r="DB29" s="683"/>
      <c r="DC29" s="683"/>
      <c r="DD29" s="687"/>
    </row>
    <row r="30" spans="1:108" ht="23.25" thickBot="1">
      <c r="A30" s="674"/>
      <c r="B30" s="704" t="s">
        <v>250</v>
      </c>
      <c r="C30" s="825" t="s">
        <v>251</v>
      </c>
      <c r="D30" s="826"/>
      <c r="E30" s="704">
        <v>1</v>
      </c>
      <c r="F30" s="704">
        <v>2</v>
      </c>
      <c r="G30" s="704">
        <v>3</v>
      </c>
      <c r="H30" s="704">
        <v>4</v>
      </c>
      <c r="I30" s="704">
        <v>5</v>
      </c>
      <c r="J30" s="704">
        <v>6</v>
      </c>
      <c r="K30" s="704">
        <v>7</v>
      </c>
      <c r="L30" s="704">
        <v>8</v>
      </c>
      <c r="M30" s="704">
        <v>9</v>
      </c>
      <c r="N30" s="705" t="s">
        <v>252</v>
      </c>
      <c r="O30" s="704">
        <v>10</v>
      </c>
      <c r="P30" s="704">
        <v>11</v>
      </c>
      <c r="Q30" s="704">
        <v>12</v>
      </c>
      <c r="R30" s="704">
        <v>13</v>
      </c>
      <c r="S30" s="704">
        <v>14</v>
      </c>
      <c r="T30" s="704">
        <v>15</v>
      </c>
      <c r="U30" s="704">
        <v>16</v>
      </c>
      <c r="V30" s="704">
        <v>17</v>
      </c>
      <c r="W30" s="704">
        <v>18</v>
      </c>
      <c r="X30" s="705" t="s">
        <v>253</v>
      </c>
      <c r="Y30" s="705" t="s">
        <v>254</v>
      </c>
      <c r="Z30" s="681"/>
      <c r="AA30" s="706" t="s">
        <v>6</v>
      </c>
      <c r="AB30" s="706" t="s">
        <v>6</v>
      </c>
      <c r="AC30" s="706" t="s">
        <v>6</v>
      </c>
      <c r="AD30" s="707" t="s">
        <v>6</v>
      </c>
      <c r="AE30" s="707" t="s">
        <v>6</v>
      </c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7"/>
      <c r="AR30" s="667"/>
      <c r="AS30" s="708" t="s">
        <v>255</v>
      </c>
      <c r="AT30" s="709" t="s">
        <v>256</v>
      </c>
      <c r="AU30" s="709" t="s">
        <v>50</v>
      </c>
      <c r="AV30" s="709" t="s">
        <v>257</v>
      </c>
      <c r="AW30" s="709" t="s">
        <v>258</v>
      </c>
      <c r="AX30" s="710" t="s">
        <v>259</v>
      </c>
      <c r="AY30" s="707" t="s">
        <v>6</v>
      </c>
      <c r="AZ30" s="707" t="s">
        <v>6</v>
      </c>
      <c r="BA30" s="707" t="s">
        <v>6</v>
      </c>
      <c r="BB30" s="707" t="s">
        <v>6</v>
      </c>
      <c r="BC30" s="707" t="s">
        <v>6</v>
      </c>
      <c r="BD30" s="711"/>
      <c r="BE30" s="711"/>
      <c r="BF30" s="711"/>
      <c r="BG30" s="711"/>
      <c r="BH30" s="711"/>
      <c r="BI30" s="711"/>
      <c r="BJ30" s="711"/>
      <c r="BK30" s="711"/>
      <c r="BL30" s="711"/>
      <c r="BM30" s="711"/>
      <c r="BN30" s="711"/>
      <c r="BO30" s="711"/>
      <c r="BP30" s="712"/>
      <c r="BQ30" s="707" t="s">
        <v>6</v>
      </c>
      <c r="BR30" s="707" t="s">
        <v>6</v>
      </c>
      <c r="BS30" s="707" t="s">
        <v>6</v>
      </c>
      <c r="BT30" s="707" t="s">
        <v>6</v>
      </c>
      <c r="BU30" s="707" t="s">
        <v>6</v>
      </c>
      <c r="BV30" s="711"/>
      <c r="BW30" s="711"/>
      <c r="BX30" s="711"/>
      <c r="BY30" s="711"/>
      <c r="BZ30" s="711"/>
      <c r="CA30" s="711"/>
      <c r="CB30" s="711"/>
      <c r="CC30" s="711"/>
      <c r="CD30" s="711"/>
      <c r="CE30" s="711"/>
      <c r="CF30" s="711"/>
      <c r="CG30" s="711"/>
      <c r="CH30" s="711"/>
      <c r="CI30" s="713" t="s">
        <v>6</v>
      </c>
      <c r="CJ30" s="707" t="s">
        <v>6</v>
      </c>
      <c r="CK30" s="707" t="s">
        <v>6</v>
      </c>
      <c r="CL30" s="707" t="s">
        <v>6</v>
      </c>
      <c r="CM30" s="707" t="s">
        <v>6</v>
      </c>
      <c r="CN30" s="711"/>
      <c r="CO30" s="711"/>
      <c r="CP30" s="711"/>
      <c r="CQ30" s="711"/>
      <c r="CR30" s="711"/>
      <c r="CS30" s="711"/>
      <c r="CT30" s="711"/>
      <c r="CU30" s="711"/>
      <c r="CV30" s="711"/>
      <c r="CW30" s="711"/>
      <c r="CX30" s="711"/>
      <c r="CY30" s="711"/>
      <c r="CZ30" s="711"/>
      <c r="DA30" s="708" t="s">
        <v>260</v>
      </c>
      <c r="DB30" s="709" t="s">
        <v>261</v>
      </c>
      <c r="DC30" s="710" t="s">
        <v>262</v>
      </c>
      <c r="DD30" s="687"/>
    </row>
    <row r="31" spans="1:108" ht="18">
      <c r="A31" s="674"/>
      <c r="B31" s="714">
        <v>1</v>
      </c>
      <c r="C31" s="752" t="s">
        <v>174</v>
      </c>
      <c r="D31" s="753"/>
      <c r="E31" s="715">
        <v>4</v>
      </c>
      <c r="F31" s="715">
        <v>4</v>
      </c>
      <c r="G31" s="715">
        <v>5</v>
      </c>
      <c r="H31" s="715">
        <v>4</v>
      </c>
      <c r="I31" s="715">
        <v>3</v>
      </c>
      <c r="J31" s="715">
        <v>4</v>
      </c>
      <c r="K31" s="715">
        <v>6</v>
      </c>
      <c r="L31" s="715">
        <v>5</v>
      </c>
      <c r="M31" s="715">
        <v>6</v>
      </c>
      <c r="N31" s="716">
        <f>SUM(E31:M31)</f>
        <v>41</v>
      </c>
      <c r="O31" s="715">
        <v>5</v>
      </c>
      <c r="P31" s="715">
        <v>3</v>
      </c>
      <c r="Q31" s="715">
        <v>4</v>
      </c>
      <c r="R31" s="715">
        <v>5</v>
      </c>
      <c r="S31" s="715">
        <v>3</v>
      </c>
      <c r="T31" s="715">
        <v>5</v>
      </c>
      <c r="U31" s="715">
        <v>2</v>
      </c>
      <c r="V31" s="715">
        <v>6</v>
      </c>
      <c r="W31" s="715">
        <v>5</v>
      </c>
      <c r="X31" s="716">
        <f>SUM(O31:W31)</f>
        <v>38</v>
      </c>
      <c r="Y31" s="716">
        <f>N31+X31</f>
        <v>79</v>
      </c>
      <c r="Z31" s="681"/>
      <c r="AA31" s="667">
        <f aca="true" t="shared" si="29" ref="AA31:AI35">IF(E31="","",E31-E$4)</f>
        <v>0</v>
      </c>
      <c r="AB31" s="667">
        <f t="shared" si="29"/>
        <v>1</v>
      </c>
      <c r="AC31" s="667">
        <f t="shared" si="29"/>
        <v>1</v>
      </c>
      <c r="AD31" s="667">
        <f t="shared" si="29"/>
        <v>0</v>
      </c>
      <c r="AE31" s="667">
        <f t="shared" si="29"/>
        <v>0</v>
      </c>
      <c r="AF31" s="667">
        <f t="shared" si="29"/>
        <v>0</v>
      </c>
      <c r="AG31" s="667">
        <f t="shared" si="29"/>
        <v>1</v>
      </c>
      <c r="AH31" s="667">
        <f t="shared" si="29"/>
        <v>2</v>
      </c>
      <c r="AI31" s="667">
        <f t="shared" si="29"/>
        <v>2</v>
      </c>
      <c r="AJ31" s="667">
        <f aca="true" t="shared" si="30" ref="AJ31:AR35">IF(O31="","",O31-O$4)</f>
        <v>1</v>
      </c>
      <c r="AK31" s="667">
        <f t="shared" si="30"/>
        <v>0</v>
      </c>
      <c r="AL31" s="667">
        <f t="shared" si="30"/>
        <v>0</v>
      </c>
      <c r="AM31" s="667">
        <f t="shared" si="30"/>
        <v>1</v>
      </c>
      <c r="AN31" s="667">
        <f t="shared" si="30"/>
        <v>-1</v>
      </c>
      <c r="AO31" s="667">
        <f t="shared" si="30"/>
        <v>0</v>
      </c>
      <c r="AP31" s="667">
        <f t="shared" si="30"/>
        <v>-1</v>
      </c>
      <c r="AQ31" s="667">
        <f t="shared" si="30"/>
        <v>1</v>
      </c>
      <c r="AR31" s="667">
        <f t="shared" si="30"/>
        <v>1</v>
      </c>
      <c r="AS31" s="717">
        <f>COUNTIF($AA31:$AR31,"=-2")</f>
        <v>0</v>
      </c>
      <c r="AT31" s="718">
        <f>COUNTIF($AA31:$AR31,"=-1")</f>
        <v>2</v>
      </c>
      <c r="AU31" s="718">
        <f>COUNTIF($AA31:$AR31,"=0")</f>
        <v>7</v>
      </c>
      <c r="AV31" s="718">
        <f>COUNTIF($AA31:$AR31,"=1")</f>
        <v>7</v>
      </c>
      <c r="AW31" s="718">
        <f>COUNTIF($AA31:$AR31,"=2")</f>
        <v>2</v>
      </c>
      <c r="AX31" s="719">
        <f>COUNTIF($AA31:$AR31,"&gt;2")</f>
        <v>0</v>
      </c>
      <c r="AY31" s="711">
        <f aca="true" t="shared" si="31" ref="AY31:BN35">IF(AA$4=3,AA31,"")</f>
      </c>
      <c r="AZ31" s="711">
        <f t="shared" si="31"/>
        <v>1</v>
      </c>
      <c r="BA31" s="711">
        <f t="shared" si="31"/>
      </c>
      <c r="BB31" s="711">
        <f t="shared" si="31"/>
      </c>
      <c r="BC31" s="711">
        <f t="shared" si="31"/>
        <v>0</v>
      </c>
      <c r="BD31" s="711">
        <f t="shared" si="31"/>
      </c>
      <c r="BE31" s="711">
        <f t="shared" si="31"/>
      </c>
      <c r="BF31" s="711">
        <f t="shared" si="31"/>
        <v>2</v>
      </c>
      <c r="BG31" s="711">
        <f t="shared" si="31"/>
      </c>
      <c r="BH31" s="711">
        <f t="shared" si="31"/>
      </c>
      <c r="BI31" s="711">
        <f t="shared" si="31"/>
        <v>0</v>
      </c>
      <c r="BJ31" s="711">
        <f t="shared" si="31"/>
      </c>
      <c r="BK31" s="711">
        <f t="shared" si="31"/>
      </c>
      <c r="BL31" s="711">
        <f t="shared" si="31"/>
      </c>
      <c r="BM31" s="711">
        <f t="shared" si="31"/>
      </c>
      <c r="BN31" s="711">
        <f t="shared" si="31"/>
        <v>-1</v>
      </c>
      <c r="BO31" s="711">
        <f aca="true" t="shared" si="32" ref="BO31:BP35">IF(AQ$4=3,AQ31,"")</f>
      </c>
      <c r="BP31" s="712">
        <f t="shared" si="32"/>
      </c>
      <c r="BQ31" s="711">
        <f aca="true" t="shared" si="33" ref="BQ31:CF35">IF(AA$4=4,AA31,"")</f>
        <v>0</v>
      </c>
      <c r="BR31" s="711">
        <f t="shared" si="33"/>
      </c>
      <c r="BS31" s="711">
        <f t="shared" si="33"/>
        <v>1</v>
      </c>
      <c r="BT31" s="711">
        <f t="shared" si="33"/>
        <v>0</v>
      </c>
      <c r="BU31" s="711">
        <f t="shared" si="33"/>
      </c>
      <c r="BV31" s="711">
        <f t="shared" si="33"/>
        <v>0</v>
      </c>
      <c r="BW31" s="711">
        <f t="shared" si="33"/>
      </c>
      <c r="BX31" s="711">
        <f t="shared" si="33"/>
      </c>
      <c r="BY31" s="711">
        <f t="shared" si="33"/>
        <v>2</v>
      </c>
      <c r="BZ31" s="711">
        <f t="shared" si="33"/>
        <v>1</v>
      </c>
      <c r="CA31" s="711">
        <f t="shared" si="33"/>
      </c>
      <c r="CB31" s="711">
        <f t="shared" si="33"/>
        <v>0</v>
      </c>
      <c r="CC31" s="711">
        <f t="shared" si="33"/>
        <v>1</v>
      </c>
      <c r="CD31" s="711">
        <f t="shared" si="33"/>
        <v>-1</v>
      </c>
      <c r="CE31" s="711">
        <f t="shared" si="33"/>
      </c>
      <c r="CF31" s="711">
        <f t="shared" si="33"/>
      </c>
      <c r="CG31" s="711">
        <f aca="true" t="shared" si="34" ref="CG31:CH35">IF(AQ$4=4,AQ31,"")</f>
      </c>
      <c r="CH31" s="711">
        <f t="shared" si="34"/>
        <v>1</v>
      </c>
      <c r="CI31" s="720">
        <f aca="true" t="shared" si="35" ref="CI31:CX35">IF(AA$4=5,AA31,"")</f>
      </c>
      <c r="CJ31" s="711">
        <f t="shared" si="35"/>
      </c>
      <c r="CK31" s="711">
        <f t="shared" si="35"/>
      </c>
      <c r="CL31" s="711">
        <f t="shared" si="35"/>
      </c>
      <c r="CM31" s="711">
        <f t="shared" si="35"/>
      </c>
      <c r="CN31" s="711">
        <f t="shared" si="35"/>
      </c>
      <c r="CO31" s="711">
        <f t="shared" si="35"/>
        <v>1</v>
      </c>
      <c r="CP31" s="711">
        <f t="shared" si="35"/>
      </c>
      <c r="CQ31" s="711">
        <f t="shared" si="35"/>
      </c>
      <c r="CR31" s="711">
        <f t="shared" si="35"/>
      </c>
      <c r="CS31" s="711">
        <f t="shared" si="35"/>
      </c>
      <c r="CT31" s="711">
        <f t="shared" si="35"/>
      </c>
      <c r="CU31" s="711">
        <f t="shared" si="35"/>
      </c>
      <c r="CV31" s="711">
        <f t="shared" si="35"/>
      </c>
      <c r="CW31" s="711">
        <f t="shared" si="35"/>
        <v>0</v>
      </c>
      <c r="CX31" s="711">
        <f t="shared" si="35"/>
      </c>
      <c r="CY31" s="711">
        <f aca="true" t="shared" si="36" ref="CY31:CZ35">IF(AQ$4=5,AQ31,"")</f>
        <v>1</v>
      </c>
      <c r="CZ31" s="711">
        <f t="shared" si="36"/>
      </c>
      <c r="DA31" s="721">
        <f>SUM(AY31:BP31)</f>
        <v>2</v>
      </c>
      <c r="DB31" s="722">
        <f>SUM(BQ31:CH31)</f>
        <v>5</v>
      </c>
      <c r="DC31" s="723">
        <f>SUM(CI31:CZ31)</f>
        <v>2</v>
      </c>
      <c r="DD31" s="687"/>
    </row>
    <row r="32" spans="1:108" ht="18">
      <c r="A32" s="674"/>
      <c r="B32" s="714">
        <v>2</v>
      </c>
      <c r="C32" s="752" t="s">
        <v>175</v>
      </c>
      <c r="D32" s="753"/>
      <c r="E32" s="715">
        <v>5</v>
      </c>
      <c r="F32" s="715">
        <v>4</v>
      </c>
      <c r="G32" s="715">
        <v>6</v>
      </c>
      <c r="H32" s="715">
        <v>4</v>
      </c>
      <c r="I32" s="715">
        <v>4</v>
      </c>
      <c r="J32" s="715">
        <v>6</v>
      </c>
      <c r="K32" s="715">
        <v>7</v>
      </c>
      <c r="L32" s="715">
        <v>3</v>
      </c>
      <c r="M32" s="715">
        <v>6</v>
      </c>
      <c r="N32" s="716">
        <f>SUM(E32:M32)</f>
        <v>45</v>
      </c>
      <c r="O32" s="715">
        <v>5</v>
      </c>
      <c r="P32" s="715">
        <v>5</v>
      </c>
      <c r="Q32" s="715">
        <v>5</v>
      </c>
      <c r="R32" s="715">
        <v>4</v>
      </c>
      <c r="S32" s="715">
        <v>6</v>
      </c>
      <c r="T32" s="715">
        <v>6</v>
      </c>
      <c r="U32" s="715">
        <v>4</v>
      </c>
      <c r="V32" s="715">
        <v>7</v>
      </c>
      <c r="W32" s="715">
        <v>7</v>
      </c>
      <c r="X32" s="716">
        <f>SUM(O32:W32)</f>
        <v>49</v>
      </c>
      <c r="Y32" s="716">
        <f>N32+X32</f>
        <v>94</v>
      </c>
      <c r="Z32" s="681"/>
      <c r="AA32" s="667">
        <f t="shared" si="29"/>
        <v>1</v>
      </c>
      <c r="AB32" s="667">
        <f t="shared" si="29"/>
        <v>1</v>
      </c>
      <c r="AC32" s="667">
        <f t="shared" si="29"/>
        <v>2</v>
      </c>
      <c r="AD32" s="667">
        <f t="shared" si="29"/>
        <v>0</v>
      </c>
      <c r="AE32" s="667">
        <f t="shared" si="29"/>
        <v>1</v>
      </c>
      <c r="AF32" s="667">
        <f t="shared" si="29"/>
        <v>2</v>
      </c>
      <c r="AG32" s="667">
        <f t="shared" si="29"/>
        <v>2</v>
      </c>
      <c r="AH32" s="667">
        <f t="shared" si="29"/>
        <v>0</v>
      </c>
      <c r="AI32" s="667">
        <f t="shared" si="29"/>
        <v>2</v>
      </c>
      <c r="AJ32" s="667">
        <f t="shared" si="30"/>
        <v>1</v>
      </c>
      <c r="AK32" s="667">
        <f t="shared" si="30"/>
        <v>2</v>
      </c>
      <c r="AL32" s="667">
        <f t="shared" si="30"/>
        <v>1</v>
      </c>
      <c r="AM32" s="667">
        <f t="shared" si="30"/>
        <v>0</v>
      </c>
      <c r="AN32" s="667">
        <f t="shared" si="30"/>
        <v>2</v>
      </c>
      <c r="AO32" s="667">
        <f t="shared" si="30"/>
        <v>1</v>
      </c>
      <c r="AP32" s="667">
        <f t="shared" si="30"/>
        <v>1</v>
      </c>
      <c r="AQ32" s="667">
        <f t="shared" si="30"/>
        <v>2</v>
      </c>
      <c r="AR32" s="667">
        <f t="shared" si="30"/>
        <v>3</v>
      </c>
      <c r="AS32" s="724">
        <f>COUNTIF($AA32:$AR32,"=-2")</f>
        <v>0</v>
      </c>
      <c r="AT32" s="725">
        <f>COUNTIF($AA32:$AR32,"=-1")</f>
        <v>0</v>
      </c>
      <c r="AU32" s="725">
        <f>COUNTIF($AA32:$AR32,"=0")</f>
        <v>3</v>
      </c>
      <c r="AV32" s="725">
        <f>COUNTIF($AA32:$AR32,"=1")</f>
        <v>7</v>
      </c>
      <c r="AW32" s="725">
        <f>COUNTIF($AA32:$AR32,"=2")</f>
        <v>7</v>
      </c>
      <c r="AX32" s="726">
        <f>COUNTIF($AA32:$AR32,"&gt;2")</f>
        <v>1</v>
      </c>
      <c r="AY32" s="711">
        <f t="shared" si="31"/>
      </c>
      <c r="AZ32" s="711">
        <f t="shared" si="31"/>
        <v>1</v>
      </c>
      <c r="BA32" s="711">
        <f t="shared" si="31"/>
      </c>
      <c r="BB32" s="711">
        <f t="shared" si="31"/>
      </c>
      <c r="BC32" s="711">
        <f t="shared" si="31"/>
        <v>1</v>
      </c>
      <c r="BD32" s="711">
        <f t="shared" si="31"/>
      </c>
      <c r="BE32" s="711">
        <f t="shared" si="31"/>
      </c>
      <c r="BF32" s="711">
        <f t="shared" si="31"/>
        <v>0</v>
      </c>
      <c r="BG32" s="711">
        <f t="shared" si="31"/>
      </c>
      <c r="BH32" s="711">
        <f t="shared" si="31"/>
      </c>
      <c r="BI32" s="711">
        <f t="shared" si="31"/>
        <v>2</v>
      </c>
      <c r="BJ32" s="711">
        <f t="shared" si="31"/>
      </c>
      <c r="BK32" s="711">
        <f t="shared" si="31"/>
      </c>
      <c r="BL32" s="711">
        <f t="shared" si="31"/>
      </c>
      <c r="BM32" s="711">
        <f t="shared" si="31"/>
      </c>
      <c r="BN32" s="711">
        <f t="shared" si="31"/>
        <v>1</v>
      </c>
      <c r="BO32" s="711">
        <f t="shared" si="32"/>
      </c>
      <c r="BP32" s="712">
        <f t="shared" si="32"/>
      </c>
      <c r="BQ32" s="711">
        <f t="shared" si="33"/>
        <v>1</v>
      </c>
      <c r="BR32" s="711">
        <f t="shared" si="33"/>
      </c>
      <c r="BS32" s="711">
        <f t="shared" si="33"/>
        <v>2</v>
      </c>
      <c r="BT32" s="711">
        <f t="shared" si="33"/>
        <v>0</v>
      </c>
      <c r="BU32" s="711">
        <f t="shared" si="33"/>
      </c>
      <c r="BV32" s="711">
        <f t="shared" si="33"/>
        <v>2</v>
      </c>
      <c r="BW32" s="711">
        <f t="shared" si="33"/>
      </c>
      <c r="BX32" s="711">
        <f t="shared" si="33"/>
      </c>
      <c r="BY32" s="711">
        <f t="shared" si="33"/>
        <v>2</v>
      </c>
      <c r="BZ32" s="711">
        <f t="shared" si="33"/>
        <v>1</v>
      </c>
      <c r="CA32" s="711">
        <f t="shared" si="33"/>
      </c>
      <c r="CB32" s="711">
        <f t="shared" si="33"/>
        <v>1</v>
      </c>
      <c r="CC32" s="711">
        <f t="shared" si="33"/>
        <v>0</v>
      </c>
      <c r="CD32" s="711">
        <f t="shared" si="33"/>
        <v>2</v>
      </c>
      <c r="CE32" s="711">
        <f t="shared" si="33"/>
      </c>
      <c r="CF32" s="711">
        <f t="shared" si="33"/>
      </c>
      <c r="CG32" s="711">
        <f t="shared" si="34"/>
      </c>
      <c r="CH32" s="711">
        <f t="shared" si="34"/>
        <v>3</v>
      </c>
      <c r="CI32" s="720">
        <f t="shared" si="35"/>
      </c>
      <c r="CJ32" s="711">
        <f t="shared" si="35"/>
      </c>
      <c r="CK32" s="711">
        <f t="shared" si="35"/>
      </c>
      <c r="CL32" s="711">
        <f t="shared" si="35"/>
      </c>
      <c r="CM32" s="711">
        <f t="shared" si="35"/>
      </c>
      <c r="CN32" s="711">
        <f t="shared" si="35"/>
      </c>
      <c r="CO32" s="711">
        <f t="shared" si="35"/>
        <v>2</v>
      </c>
      <c r="CP32" s="711">
        <f t="shared" si="35"/>
      </c>
      <c r="CQ32" s="711">
        <f t="shared" si="35"/>
      </c>
      <c r="CR32" s="711">
        <f t="shared" si="35"/>
      </c>
      <c r="CS32" s="711">
        <f t="shared" si="35"/>
      </c>
      <c r="CT32" s="711">
        <f t="shared" si="35"/>
      </c>
      <c r="CU32" s="711">
        <f t="shared" si="35"/>
      </c>
      <c r="CV32" s="711">
        <f t="shared" si="35"/>
      </c>
      <c r="CW32" s="711">
        <f t="shared" si="35"/>
        <v>1</v>
      </c>
      <c r="CX32" s="711">
        <f t="shared" si="35"/>
      </c>
      <c r="CY32" s="711">
        <f t="shared" si="36"/>
        <v>2</v>
      </c>
      <c r="CZ32" s="711">
        <f t="shared" si="36"/>
      </c>
      <c r="DA32" s="727">
        <f>SUM(AY32:BP32)</f>
        <v>5</v>
      </c>
      <c r="DB32" s="728">
        <f>SUM(BQ32:CH32)</f>
        <v>14</v>
      </c>
      <c r="DC32" s="729">
        <f>SUM(CI32:CZ32)</f>
        <v>5</v>
      </c>
      <c r="DD32" s="687"/>
    </row>
    <row r="33" spans="1:108" ht="18">
      <c r="A33" s="674"/>
      <c r="B33" s="714">
        <v>3</v>
      </c>
      <c r="C33" s="752" t="s">
        <v>176</v>
      </c>
      <c r="D33" s="753"/>
      <c r="E33" s="715">
        <v>4</v>
      </c>
      <c r="F33" s="715">
        <v>4</v>
      </c>
      <c r="G33" s="715">
        <v>6</v>
      </c>
      <c r="H33" s="715">
        <v>6</v>
      </c>
      <c r="I33" s="715">
        <v>4</v>
      </c>
      <c r="J33" s="715">
        <v>5</v>
      </c>
      <c r="K33" s="715">
        <v>6</v>
      </c>
      <c r="L33" s="715">
        <v>3</v>
      </c>
      <c r="M33" s="715">
        <v>4</v>
      </c>
      <c r="N33" s="716">
        <f>SUM(E33:M33)</f>
        <v>42</v>
      </c>
      <c r="O33" s="715">
        <v>5</v>
      </c>
      <c r="P33" s="715">
        <v>4</v>
      </c>
      <c r="Q33" s="715">
        <v>6</v>
      </c>
      <c r="R33" s="715">
        <v>3</v>
      </c>
      <c r="S33" s="715">
        <v>6</v>
      </c>
      <c r="T33" s="715">
        <v>6</v>
      </c>
      <c r="U33" s="715">
        <v>4</v>
      </c>
      <c r="V33" s="715">
        <v>7</v>
      </c>
      <c r="W33" s="715">
        <v>5</v>
      </c>
      <c r="X33" s="716">
        <f>SUM(O33:W33)</f>
        <v>46</v>
      </c>
      <c r="Y33" s="716">
        <f>N33+X33</f>
        <v>88</v>
      </c>
      <c r="Z33" s="681"/>
      <c r="AA33" s="667">
        <f t="shared" si="29"/>
        <v>0</v>
      </c>
      <c r="AB33" s="667">
        <f t="shared" si="29"/>
        <v>1</v>
      </c>
      <c r="AC33" s="667">
        <f t="shared" si="29"/>
        <v>2</v>
      </c>
      <c r="AD33" s="667">
        <f t="shared" si="29"/>
        <v>2</v>
      </c>
      <c r="AE33" s="667">
        <f t="shared" si="29"/>
        <v>1</v>
      </c>
      <c r="AF33" s="667">
        <f t="shared" si="29"/>
        <v>1</v>
      </c>
      <c r="AG33" s="667">
        <f t="shared" si="29"/>
        <v>1</v>
      </c>
      <c r="AH33" s="667">
        <f t="shared" si="29"/>
        <v>0</v>
      </c>
      <c r="AI33" s="667">
        <f t="shared" si="29"/>
        <v>0</v>
      </c>
      <c r="AJ33" s="667">
        <f t="shared" si="30"/>
        <v>1</v>
      </c>
      <c r="AK33" s="667">
        <f t="shared" si="30"/>
        <v>1</v>
      </c>
      <c r="AL33" s="667">
        <f t="shared" si="30"/>
        <v>2</v>
      </c>
      <c r="AM33" s="667">
        <f t="shared" si="30"/>
        <v>-1</v>
      </c>
      <c r="AN33" s="667">
        <f t="shared" si="30"/>
        <v>2</v>
      </c>
      <c r="AO33" s="667">
        <f t="shared" si="30"/>
        <v>1</v>
      </c>
      <c r="AP33" s="667">
        <f t="shared" si="30"/>
        <v>1</v>
      </c>
      <c r="AQ33" s="667">
        <f t="shared" si="30"/>
        <v>2</v>
      </c>
      <c r="AR33" s="667">
        <f t="shared" si="30"/>
        <v>1</v>
      </c>
      <c r="AS33" s="724">
        <f>COUNTIF($AA33:$AR33,"=-2")</f>
        <v>0</v>
      </c>
      <c r="AT33" s="725">
        <f>COUNTIF($AA33:$AR33,"=-1")</f>
        <v>1</v>
      </c>
      <c r="AU33" s="725">
        <f>COUNTIF($AA33:$AR33,"=0")</f>
        <v>3</v>
      </c>
      <c r="AV33" s="725">
        <f>COUNTIF($AA33:$AR33,"=1")</f>
        <v>9</v>
      </c>
      <c r="AW33" s="725">
        <f>COUNTIF($AA33:$AR33,"=2")</f>
        <v>5</v>
      </c>
      <c r="AX33" s="726">
        <f>COUNTIF($AA33:$AR33,"&gt;2")</f>
        <v>0</v>
      </c>
      <c r="AY33" s="711">
        <f t="shared" si="31"/>
      </c>
      <c r="AZ33" s="711">
        <f t="shared" si="31"/>
        <v>1</v>
      </c>
      <c r="BA33" s="711">
        <f t="shared" si="31"/>
      </c>
      <c r="BB33" s="711">
        <f t="shared" si="31"/>
      </c>
      <c r="BC33" s="711">
        <f t="shared" si="31"/>
        <v>1</v>
      </c>
      <c r="BD33" s="711">
        <f t="shared" si="31"/>
      </c>
      <c r="BE33" s="711">
        <f t="shared" si="31"/>
      </c>
      <c r="BF33" s="711">
        <f t="shared" si="31"/>
        <v>0</v>
      </c>
      <c r="BG33" s="711">
        <f t="shared" si="31"/>
      </c>
      <c r="BH33" s="711">
        <f t="shared" si="31"/>
      </c>
      <c r="BI33" s="711">
        <f t="shared" si="31"/>
        <v>1</v>
      </c>
      <c r="BJ33" s="711">
        <f t="shared" si="31"/>
      </c>
      <c r="BK33" s="711">
        <f t="shared" si="31"/>
      </c>
      <c r="BL33" s="711">
        <f t="shared" si="31"/>
      </c>
      <c r="BM33" s="711">
        <f t="shared" si="31"/>
      </c>
      <c r="BN33" s="711">
        <f t="shared" si="31"/>
        <v>1</v>
      </c>
      <c r="BO33" s="711">
        <f t="shared" si="32"/>
      </c>
      <c r="BP33" s="712">
        <f t="shared" si="32"/>
      </c>
      <c r="BQ33" s="711">
        <f t="shared" si="33"/>
        <v>0</v>
      </c>
      <c r="BR33" s="711">
        <f t="shared" si="33"/>
      </c>
      <c r="BS33" s="711">
        <f t="shared" si="33"/>
        <v>2</v>
      </c>
      <c r="BT33" s="711">
        <f t="shared" si="33"/>
        <v>2</v>
      </c>
      <c r="BU33" s="711">
        <f t="shared" si="33"/>
      </c>
      <c r="BV33" s="711">
        <f t="shared" si="33"/>
        <v>1</v>
      </c>
      <c r="BW33" s="711">
        <f t="shared" si="33"/>
      </c>
      <c r="BX33" s="711">
        <f t="shared" si="33"/>
      </c>
      <c r="BY33" s="711">
        <f t="shared" si="33"/>
        <v>0</v>
      </c>
      <c r="BZ33" s="711">
        <f t="shared" si="33"/>
        <v>1</v>
      </c>
      <c r="CA33" s="711">
        <f t="shared" si="33"/>
      </c>
      <c r="CB33" s="711">
        <f t="shared" si="33"/>
        <v>2</v>
      </c>
      <c r="CC33" s="711">
        <f t="shared" si="33"/>
        <v>-1</v>
      </c>
      <c r="CD33" s="711">
        <f t="shared" si="33"/>
        <v>2</v>
      </c>
      <c r="CE33" s="711">
        <f t="shared" si="33"/>
      </c>
      <c r="CF33" s="711">
        <f t="shared" si="33"/>
      </c>
      <c r="CG33" s="711">
        <f t="shared" si="34"/>
      </c>
      <c r="CH33" s="711">
        <f t="shared" si="34"/>
        <v>1</v>
      </c>
      <c r="CI33" s="720">
        <f t="shared" si="35"/>
      </c>
      <c r="CJ33" s="711">
        <f t="shared" si="35"/>
      </c>
      <c r="CK33" s="711">
        <f t="shared" si="35"/>
      </c>
      <c r="CL33" s="711">
        <f t="shared" si="35"/>
      </c>
      <c r="CM33" s="711">
        <f t="shared" si="35"/>
      </c>
      <c r="CN33" s="711">
        <f t="shared" si="35"/>
      </c>
      <c r="CO33" s="711">
        <f t="shared" si="35"/>
        <v>1</v>
      </c>
      <c r="CP33" s="711">
        <f t="shared" si="35"/>
      </c>
      <c r="CQ33" s="711">
        <f t="shared" si="35"/>
      </c>
      <c r="CR33" s="711">
        <f t="shared" si="35"/>
      </c>
      <c r="CS33" s="711">
        <f t="shared" si="35"/>
      </c>
      <c r="CT33" s="711">
        <f t="shared" si="35"/>
      </c>
      <c r="CU33" s="711">
        <f t="shared" si="35"/>
      </c>
      <c r="CV33" s="711">
        <f t="shared" si="35"/>
      </c>
      <c r="CW33" s="711">
        <f t="shared" si="35"/>
        <v>1</v>
      </c>
      <c r="CX33" s="711">
        <f t="shared" si="35"/>
      </c>
      <c r="CY33" s="711">
        <f t="shared" si="36"/>
        <v>2</v>
      </c>
      <c r="CZ33" s="711">
        <f t="shared" si="36"/>
      </c>
      <c r="DA33" s="727">
        <f>SUM(AY33:BP33)</f>
        <v>4</v>
      </c>
      <c r="DB33" s="728">
        <f>SUM(BQ33:CH33)</f>
        <v>10</v>
      </c>
      <c r="DC33" s="729">
        <f>SUM(CI33:CZ33)</f>
        <v>4</v>
      </c>
      <c r="DD33" s="687"/>
    </row>
    <row r="34" spans="1:256" ht="18">
      <c r="A34" s="730"/>
      <c r="B34" s="731">
        <v>4</v>
      </c>
      <c r="C34" s="752" t="s">
        <v>177</v>
      </c>
      <c r="D34" s="753"/>
      <c r="E34" s="715">
        <v>8</v>
      </c>
      <c r="F34" s="715">
        <v>7</v>
      </c>
      <c r="G34" s="715">
        <v>7</v>
      </c>
      <c r="H34" s="715">
        <v>4</v>
      </c>
      <c r="I34" s="715">
        <v>7</v>
      </c>
      <c r="J34" s="715">
        <v>5</v>
      </c>
      <c r="K34" s="715">
        <v>10</v>
      </c>
      <c r="L34" s="715">
        <v>4</v>
      </c>
      <c r="M34" s="715">
        <v>5</v>
      </c>
      <c r="N34" s="716">
        <f>SUM(E34:M34)</f>
        <v>57</v>
      </c>
      <c r="O34" s="715">
        <v>4</v>
      </c>
      <c r="P34" s="715">
        <v>4</v>
      </c>
      <c r="Q34" s="715">
        <v>7</v>
      </c>
      <c r="R34" s="715">
        <v>4</v>
      </c>
      <c r="S34" s="715">
        <v>7</v>
      </c>
      <c r="T34" s="715">
        <v>5</v>
      </c>
      <c r="U34" s="715">
        <v>4</v>
      </c>
      <c r="V34" s="715">
        <v>7</v>
      </c>
      <c r="W34" s="715">
        <v>6</v>
      </c>
      <c r="X34" s="732">
        <f>SUM(O34:W34)</f>
        <v>48</v>
      </c>
      <c r="Y34" s="732">
        <f>N34+X34</f>
        <v>105</v>
      </c>
      <c r="Z34" s="733"/>
      <c r="AA34" s="667">
        <f t="shared" si="29"/>
        <v>4</v>
      </c>
      <c r="AB34" s="667">
        <f t="shared" si="29"/>
        <v>4</v>
      </c>
      <c r="AC34" s="667">
        <f t="shared" si="29"/>
        <v>3</v>
      </c>
      <c r="AD34" s="667">
        <f t="shared" si="29"/>
        <v>0</v>
      </c>
      <c r="AE34" s="667">
        <f t="shared" si="29"/>
        <v>4</v>
      </c>
      <c r="AF34" s="667">
        <f t="shared" si="29"/>
        <v>1</v>
      </c>
      <c r="AG34" s="667">
        <f t="shared" si="29"/>
        <v>5</v>
      </c>
      <c r="AH34" s="667">
        <f t="shared" si="29"/>
        <v>1</v>
      </c>
      <c r="AI34" s="667">
        <f t="shared" si="29"/>
        <v>1</v>
      </c>
      <c r="AJ34" s="667">
        <f t="shared" si="30"/>
        <v>0</v>
      </c>
      <c r="AK34" s="667">
        <f t="shared" si="30"/>
        <v>1</v>
      </c>
      <c r="AL34" s="667">
        <f t="shared" si="30"/>
        <v>3</v>
      </c>
      <c r="AM34" s="667">
        <f t="shared" si="30"/>
        <v>0</v>
      </c>
      <c r="AN34" s="667">
        <f t="shared" si="30"/>
        <v>3</v>
      </c>
      <c r="AO34" s="667">
        <f t="shared" si="30"/>
        <v>0</v>
      </c>
      <c r="AP34" s="667">
        <f t="shared" si="30"/>
        <v>1</v>
      </c>
      <c r="AQ34" s="667">
        <f t="shared" si="30"/>
        <v>2</v>
      </c>
      <c r="AR34" s="667">
        <f t="shared" si="30"/>
        <v>2</v>
      </c>
      <c r="AS34" s="734">
        <f>COUNTIF($AA34:$AR34,"=-2")</f>
        <v>0</v>
      </c>
      <c r="AT34" s="735">
        <f>COUNTIF($AA34:$AR34,"=-1")</f>
        <v>0</v>
      </c>
      <c r="AU34" s="735">
        <f>COUNTIF($AA34:$AR34,"=0")</f>
        <v>4</v>
      </c>
      <c r="AV34" s="735">
        <f>COUNTIF($AA34:$AR34,"=1")</f>
        <v>5</v>
      </c>
      <c r="AW34" s="735">
        <f>COUNTIF($AA34:$AR34,"=2")</f>
        <v>2</v>
      </c>
      <c r="AX34" s="736">
        <f>COUNTIF($AA34:$AR34,"&gt;2")</f>
        <v>7</v>
      </c>
      <c r="AY34" s="711">
        <f t="shared" si="31"/>
      </c>
      <c r="AZ34" s="711">
        <f t="shared" si="31"/>
        <v>4</v>
      </c>
      <c r="BA34" s="711">
        <f t="shared" si="31"/>
      </c>
      <c r="BB34" s="711">
        <f t="shared" si="31"/>
      </c>
      <c r="BC34" s="711">
        <f t="shared" si="31"/>
        <v>4</v>
      </c>
      <c r="BD34" s="711">
        <f t="shared" si="31"/>
      </c>
      <c r="BE34" s="711">
        <f t="shared" si="31"/>
      </c>
      <c r="BF34" s="711">
        <f t="shared" si="31"/>
        <v>1</v>
      </c>
      <c r="BG34" s="711">
        <f t="shared" si="31"/>
      </c>
      <c r="BH34" s="711">
        <f t="shared" si="31"/>
      </c>
      <c r="BI34" s="711">
        <f t="shared" si="31"/>
        <v>1</v>
      </c>
      <c r="BJ34" s="711">
        <f t="shared" si="31"/>
      </c>
      <c r="BK34" s="711">
        <f t="shared" si="31"/>
      </c>
      <c r="BL34" s="711">
        <f t="shared" si="31"/>
      </c>
      <c r="BM34" s="711">
        <f t="shared" si="31"/>
      </c>
      <c r="BN34" s="711">
        <f t="shared" si="31"/>
        <v>1</v>
      </c>
      <c r="BO34" s="711">
        <f t="shared" si="32"/>
      </c>
      <c r="BP34" s="712">
        <f t="shared" si="32"/>
      </c>
      <c r="BQ34" s="711">
        <f t="shared" si="33"/>
        <v>4</v>
      </c>
      <c r="BR34" s="711">
        <f t="shared" si="33"/>
      </c>
      <c r="BS34" s="711">
        <f t="shared" si="33"/>
        <v>3</v>
      </c>
      <c r="BT34" s="711">
        <f t="shared" si="33"/>
        <v>0</v>
      </c>
      <c r="BU34" s="711">
        <f t="shared" si="33"/>
      </c>
      <c r="BV34" s="711">
        <f t="shared" si="33"/>
        <v>1</v>
      </c>
      <c r="BW34" s="711">
        <f t="shared" si="33"/>
      </c>
      <c r="BX34" s="711">
        <f t="shared" si="33"/>
      </c>
      <c r="BY34" s="711">
        <f t="shared" si="33"/>
        <v>1</v>
      </c>
      <c r="BZ34" s="711">
        <f t="shared" si="33"/>
        <v>0</v>
      </c>
      <c r="CA34" s="711">
        <f t="shared" si="33"/>
      </c>
      <c r="CB34" s="711">
        <f t="shared" si="33"/>
        <v>3</v>
      </c>
      <c r="CC34" s="711">
        <f t="shared" si="33"/>
        <v>0</v>
      </c>
      <c r="CD34" s="711">
        <f t="shared" si="33"/>
        <v>3</v>
      </c>
      <c r="CE34" s="711">
        <f t="shared" si="33"/>
      </c>
      <c r="CF34" s="711">
        <f t="shared" si="33"/>
      </c>
      <c r="CG34" s="711">
        <f t="shared" si="34"/>
      </c>
      <c r="CH34" s="711">
        <f t="shared" si="34"/>
        <v>2</v>
      </c>
      <c r="CI34" s="720">
        <f t="shared" si="35"/>
      </c>
      <c r="CJ34" s="711">
        <f t="shared" si="35"/>
      </c>
      <c r="CK34" s="711">
        <f t="shared" si="35"/>
      </c>
      <c r="CL34" s="711">
        <f t="shared" si="35"/>
      </c>
      <c r="CM34" s="711">
        <f t="shared" si="35"/>
      </c>
      <c r="CN34" s="711">
        <f t="shared" si="35"/>
      </c>
      <c r="CO34" s="711">
        <f t="shared" si="35"/>
        <v>5</v>
      </c>
      <c r="CP34" s="711">
        <f t="shared" si="35"/>
      </c>
      <c r="CQ34" s="711">
        <f t="shared" si="35"/>
      </c>
      <c r="CR34" s="711">
        <f t="shared" si="35"/>
      </c>
      <c r="CS34" s="711">
        <f t="shared" si="35"/>
      </c>
      <c r="CT34" s="711">
        <f t="shared" si="35"/>
      </c>
      <c r="CU34" s="711">
        <f t="shared" si="35"/>
      </c>
      <c r="CV34" s="711">
        <f t="shared" si="35"/>
      </c>
      <c r="CW34" s="711">
        <f t="shared" si="35"/>
        <v>0</v>
      </c>
      <c r="CX34" s="711">
        <f t="shared" si="35"/>
      </c>
      <c r="CY34" s="711">
        <f t="shared" si="36"/>
        <v>2</v>
      </c>
      <c r="CZ34" s="711">
        <f t="shared" si="36"/>
      </c>
      <c r="DA34" s="737">
        <f>SUM(AY34:BP34)</f>
        <v>11</v>
      </c>
      <c r="DB34" s="738">
        <f>SUM(BQ34:CH34)</f>
        <v>17</v>
      </c>
      <c r="DC34" s="739">
        <f>SUM(CI34:CZ34)</f>
        <v>7</v>
      </c>
      <c r="DD34" s="740"/>
      <c r="DE34" s="741"/>
      <c r="DF34" s="741"/>
      <c r="DG34" s="741"/>
      <c r="DH34" s="741"/>
      <c r="DI34" s="741"/>
      <c r="DJ34" s="741"/>
      <c r="DK34" s="741"/>
      <c r="DL34" s="741"/>
      <c r="DM34" s="741"/>
      <c r="DN34" s="741"/>
      <c r="DO34" s="741"/>
      <c r="DP34" s="741"/>
      <c r="DQ34" s="741"/>
      <c r="DR34" s="741"/>
      <c r="DS34" s="741"/>
      <c r="DT34" s="741"/>
      <c r="DU34" s="741"/>
      <c r="DV34" s="741"/>
      <c r="DW34" s="741"/>
      <c r="DX34" s="741"/>
      <c r="DY34" s="741"/>
      <c r="DZ34" s="741"/>
      <c r="EA34" s="741"/>
      <c r="EB34" s="741"/>
      <c r="EC34" s="741"/>
      <c r="ED34" s="741"/>
      <c r="EE34" s="741"/>
      <c r="EF34" s="741"/>
      <c r="EG34" s="741"/>
      <c r="EH34" s="741"/>
      <c r="EI34" s="741"/>
      <c r="EJ34" s="741"/>
      <c r="EK34" s="741"/>
      <c r="EL34" s="741"/>
      <c r="EM34" s="741"/>
      <c r="EN34" s="741"/>
      <c r="EO34" s="741"/>
      <c r="EP34" s="741"/>
      <c r="EQ34" s="741"/>
      <c r="ER34" s="741"/>
      <c r="ES34" s="741"/>
      <c r="ET34" s="741"/>
      <c r="EU34" s="741"/>
      <c r="EV34" s="741"/>
      <c r="EW34" s="741"/>
      <c r="EX34" s="741"/>
      <c r="EY34" s="741"/>
      <c r="EZ34" s="741"/>
      <c r="FA34" s="741"/>
      <c r="FB34" s="741"/>
      <c r="FC34" s="741"/>
      <c r="FD34" s="741"/>
      <c r="FE34" s="741"/>
      <c r="FF34" s="741"/>
      <c r="FG34" s="741"/>
      <c r="FH34" s="741"/>
      <c r="FI34" s="741"/>
      <c r="FJ34" s="741"/>
      <c r="FK34" s="741"/>
      <c r="FL34" s="741"/>
      <c r="FM34" s="741"/>
      <c r="FN34" s="741"/>
      <c r="FO34" s="741"/>
      <c r="FP34" s="741"/>
      <c r="FQ34" s="741"/>
      <c r="FR34" s="741"/>
      <c r="FS34" s="741"/>
      <c r="FT34" s="741"/>
      <c r="FU34" s="741"/>
      <c r="FV34" s="741"/>
      <c r="FW34" s="741"/>
      <c r="FX34" s="741"/>
      <c r="FY34" s="741"/>
      <c r="FZ34" s="741"/>
      <c r="GA34" s="741"/>
      <c r="GB34" s="741"/>
      <c r="GC34" s="741"/>
      <c r="GD34" s="741"/>
      <c r="GE34" s="741"/>
      <c r="GF34" s="741"/>
      <c r="GG34" s="741"/>
      <c r="GH34" s="741"/>
      <c r="GI34" s="741"/>
      <c r="GJ34" s="741"/>
      <c r="GK34" s="741"/>
      <c r="GL34" s="741"/>
      <c r="GM34" s="741"/>
      <c r="GN34" s="741"/>
      <c r="GO34" s="741"/>
      <c r="GP34" s="741"/>
      <c r="GQ34" s="741"/>
      <c r="GR34" s="741"/>
      <c r="GS34" s="741"/>
      <c r="GT34" s="741"/>
      <c r="GU34" s="741"/>
      <c r="GV34" s="741"/>
      <c r="GW34" s="741"/>
      <c r="GX34" s="741"/>
      <c r="GY34" s="741"/>
      <c r="GZ34" s="741"/>
      <c r="HA34" s="741"/>
      <c r="HB34" s="741"/>
      <c r="HC34" s="741"/>
      <c r="HD34" s="741"/>
      <c r="HE34" s="741"/>
      <c r="HF34" s="741"/>
      <c r="HG34" s="741"/>
      <c r="HH34" s="741"/>
      <c r="HI34" s="741"/>
      <c r="HJ34" s="741"/>
      <c r="HK34" s="741"/>
      <c r="HL34" s="741"/>
      <c r="HM34" s="741"/>
      <c r="HN34" s="741"/>
      <c r="HO34" s="741"/>
      <c r="HP34" s="741"/>
      <c r="HQ34" s="741"/>
      <c r="HR34" s="741"/>
      <c r="HS34" s="741"/>
      <c r="HT34" s="741"/>
      <c r="HU34" s="741"/>
      <c r="HV34" s="741"/>
      <c r="HW34" s="741"/>
      <c r="HX34" s="741"/>
      <c r="HY34" s="741"/>
      <c r="HZ34" s="741"/>
      <c r="IA34" s="741"/>
      <c r="IB34" s="741"/>
      <c r="IC34" s="741"/>
      <c r="ID34" s="741"/>
      <c r="IE34" s="741"/>
      <c r="IF34" s="741"/>
      <c r="IG34" s="741"/>
      <c r="IH34" s="741"/>
      <c r="II34" s="741"/>
      <c r="IJ34" s="741"/>
      <c r="IK34" s="741"/>
      <c r="IL34" s="741"/>
      <c r="IM34" s="741"/>
      <c r="IN34" s="741"/>
      <c r="IO34" s="741"/>
      <c r="IP34" s="741"/>
      <c r="IQ34" s="741"/>
      <c r="IR34" s="741"/>
      <c r="IS34" s="741"/>
      <c r="IT34" s="741"/>
      <c r="IU34" s="741"/>
      <c r="IV34" s="741"/>
    </row>
    <row r="35" spans="1:256" ht="18.75" thickBot="1">
      <c r="A35" s="730"/>
      <c r="B35" s="731">
        <v>5</v>
      </c>
      <c r="C35" s="752" t="s">
        <v>178</v>
      </c>
      <c r="D35" s="753"/>
      <c r="E35" s="715">
        <v>5</v>
      </c>
      <c r="F35" s="715">
        <v>4</v>
      </c>
      <c r="G35" s="715">
        <v>8</v>
      </c>
      <c r="H35" s="715">
        <v>5</v>
      </c>
      <c r="I35" s="715">
        <v>3</v>
      </c>
      <c r="J35" s="715">
        <v>6</v>
      </c>
      <c r="K35" s="715">
        <v>9</v>
      </c>
      <c r="L35" s="715">
        <v>4</v>
      </c>
      <c r="M35" s="715">
        <v>5</v>
      </c>
      <c r="N35" s="716">
        <f>SUM(E35:M35)</f>
        <v>49</v>
      </c>
      <c r="O35" s="715">
        <v>6</v>
      </c>
      <c r="P35" s="715">
        <v>4</v>
      </c>
      <c r="Q35" s="715">
        <v>7</v>
      </c>
      <c r="R35" s="715">
        <v>5</v>
      </c>
      <c r="S35" s="715">
        <v>5</v>
      </c>
      <c r="T35" s="715">
        <v>6</v>
      </c>
      <c r="U35" s="715">
        <v>5</v>
      </c>
      <c r="V35" s="715">
        <v>6</v>
      </c>
      <c r="W35" s="715">
        <v>5</v>
      </c>
      <c r="X35" s="732">
        <f>SUM(O35:W35)</f>
        <v>49</v>
      </c>
      <c r="Y35" s="732">
        <f>N35+X35</f>
        <v>98</v>
      </c>
      <c r="Z35" s="733"/>
      <c r="AA35" s="667">
        <f t="shared" si="29"/>
        <v>1</v>
      </c>
      <c r="AB35" s="667">
        <f t="shared" si="29"/>
        <v>1</v>
      </c>
      <c r="AC35" s="667">
        <f t="shared" si="29"/>
        <v>4</v>
      </c>
      <c r="AD35" s="667">
        <f t="shared" si="29"/>
        <v>1</v>
      </c>
      <c r="AE35" s="667">
        <f t="shared" si="29"/>
        <v>0</v>
      </c>
      <c r="AF35" s="667">
        <f t="shared" si="29"/>
        <v>2</v>
      </c>
      <c r="AG35" s="667">
        <f t="shared" si="29"/>
        <v>4</v>
      </c>
      <c r="AH35" s="667">
        <f t="shared" si="29"/>
        <v>1</v>
      </c>
      <c r="AI35" s="667">
        <f t="shared" si="29"/>
        <v>1</v>
      </c>
      <c r="AJ35" s="667">
        <f t="shared" si="30"/>
        <v>2</v>
      </c>
      <c r="AK35" s="667">
        <f t="shared" si="30"/>
        <v>1</v>
      </c>
      <c r="AL35" s="667">
        <f t="shared" si="30"/>
        <v>3</v>
      </c>
      <c r="AM35" s="667">
        <f t="shared" si="30"/>
        <v>1</v>
      </c>
      <c r="AN35" s="667">
        <f t="shared" si="30"/>
        <v>1</v>
      </c>
      <c r="AO35" s="667">
        <f t="shared" si="30"/>
        <v>1</v>
      </c>
      <c r="AP35" s="667">
        <f t="shared" si="30"/>
        <v>2</v>
      </c>
      <c r="AQ35" s="667">
        <f t="shared" si="30"/>
        <v>1</v>
      </c>
      <c r="AR35" s="667">
        <f t="shared" si="30"/>
        <v>1</v>
      </c>
      <c r="AS35" s="734">
        <f>COUNTIF($AA35:$AR35,"=-2")</f>
        <v>0</v>
      </c>
      <c r="AT35" s="735">
        <f>COUNTIF($AA35:$AR35,"=-1")</f>
        <v>0</v>
      </c>
      <c r="AU35" s="735">
        <f>COUNTIF($AA35:$AR35,"=0")</f>
        <v>1</v>
      </c>
      <c r="AV35" s="735">
        <f>COUNTIF($AA35:$AR35,"=1")</f>
        <v>11</v>
      </c>
      <c r="AW35" s="735">
        <f>COUNTIF($AA35:$AR35,"=2")</f>
        <v>3</v>
      </c>
      <c r="AX35" s="736">
        <f>COUNTIF($AA35:$AR35,"&gt;2")</f>
        <v>3</v>
      </c>
      <c r="AY35" s="711">
        <f t="shared" si="31"/>
      </c>
      <c r="AZ35" s="711">
        <f t="shared" si="31"/>
        <v>1</v>
      </c>
      <c r="BA35" s="711">
        <f t="shared" si="31"/>
      </c>
      <c r="BB35" s="711">
        <f t="shared" si="31"/>
      </c>
      <c r="BC35" s="711">
        <f t="shared" si="31"/>
        <v>0</v>
      </c>
      <c r="BD35" s="711">
        <f t="shared" si="31"/>
      </c>
      <c r="BE35" s="711">
        <f t="shared" si="31"/>
      </c>
      <c r="BF35" s="711">
        <f t="shared" si="31"/>
        <v>1</v>
      </c>
      <c r="BG35" s="711">
        <f t="shared" si="31"/>
      </c>
      <c r="BH35" s="711">
        <f t="shared" si="31"/>
      </c>
      <c r="BI35" s="711">
        <f t="shared" si="31"/>
        <v>1</v>
      </c>
      <c r="BJ35" s="711">
        <f t="shared" si="31"/>
      </c>
      <c r="BK35" s="711">
        <f t="shared" si="31"/>
      </c>
      <c r="BL35" s="711">
        <f t="shared" si="31"/>
      </c>
      <c r="BM35" s="711">
        <f t="shared" si="31"/>
      </c>
      <c r="BN35" s="711">
        <f t="shared" si="31"/>
        <v>2</v>
      </c>
      <c r="BO35" s="711">
        <f t="shared" si="32"/>
      </c>
      <c r="BP35" s="712">
        <f t="shared" si="32"/>
      </c>
      <c r="BQ35" s="711">
        <f t="shared" si="33"/>
        <v>1</v>
      </c>
      <c r="BR35" s="711">
        <f t="shared" si="33"/>
      </c>
      <c r="BS35" s="711">
        <f t="shared" si="33"/>
        <v>4</v>
      </c>
      <c r="BT35" s="711">
        <f t="shared" si="33"/>
        <v>1</v>
      </c>
      <c r="BU35" s="711">
        <f t="shared" si="33"/>
      </c>
      <c r="BV35" s="711">
        <f t="shared" si="33"/>
        <v>2</v>
      </c>
      <c r="BW35" s="711">
        <f t="shared" si="33"/>
      </c>
      <c r="BX35" s="711">
        <f t="shared" si="33"/>
      </c>
      <c r="BY35" s="711">
        <f t="shared" si="33"/>
        <v>1</v>
      </c>
      <c r="BZ35" s="711">
        <f t="shared" si="33"/>
        <v>2</v>
      </c>
      <c r="CA35" s="711">
        <f t="shared" si="33"/>
      </c>
      <c r="CB35" s="711">
        <f t="shared" si="33"/>
        <v>3</v>
      </c>
      <c r="CC35" s="711">
        <f t="shared" si="33"/>
        <v>1</v>
      </c>
      <c r="CD35" s="711">
        <f t="shared" si="33"/>
        <v>1</v>
      </c>
      <c r="CE35" s="711">
        <f t="shared" si="33"/>
      </c>
      <c r="CF35" s="711">
        <f t="shared" si="33"/>
      </c>
      <c r="CG35" s="711">
        <f t="shared" si="34"/>
      </c>
      <c r="CH35" s="711">
        <f t="shared" si="34"/>
        <v>1</v>
      </c>
      <c r="CI35" s="720">
        <f t="shared" si="35"/>
      </c>
      <c r="CJ35" s="711">
        <f t="shared" si="35"/>
      </c>
      <c r="CK35" s="711">
        <f t="shared" si="35"/>
      </c>
      <c r="CL35" s="711">
        <f t="shared" si="35"/>
      </c>
      <c r="CM35" s="711">
        <f t="shared" si="35"/>
      </c>
      <c r="CN35" s="711">
        <f t="shared" si="35"/>
      </c>
      <c r="CO35" s="711">
        <f t="shared" si="35"/>
        <v>4</v>
      </c>
      <c r="CP35" s="711">
        <f t="shared" si="35"/>
      </c>
      <c r="CQ35" s="711">
        <f t="shared" si="35"/>
      </c>
      <c r="CR35" s="711">
        <f t="shared" si="35"/>
      </c>
      <c r="CS35" s="711">
        <f t="shared" si="35"/>
      </c>
      <c r="CT35" s="711">
        <f t="shared" si="35"/>
      </c>
      <c r="CU35" s="711">
        <f t="shared" si="35"/>
      </c>
      <c r="CV35" s="711">
        <f t="shared" si="35"/>
      </c>
      <c r="CW35" s="711">
        <f t="shared" si="35"/>
        <v>1</v>
      </c>
      <c r="CX35" s="711">
        <f t="shared" si="35"/>
      </c>
      <c r="CY35" s="711">
        <f t="shared" si="36"/>
        <v>1</v>
      </c>
      <c r="CZ35" s="711">
        <f t="shared" si="36"/>
      </c>
      <c r="DA35" s="737">
        <f>SUM(AY35:BP35)</f>
        <v>5</v>
      </c>
      <c r="DB35" s="738">
        <f>SUM(BQ35:CH35)</f>
        <v>17</v>
      </c>
      <c r="DC35" s="739">
        <f>SUM(CI35:CZ35)</f>
        <v>6</v>
      </c>
      <c r="DD35" s="740"/>
      <c r="DE35" s="741"/>
      <c r="DF35" s="741"/>
      <c r="DG35" s="741"/>
      <c r="DH35" s="741"/>
      <c r="DI35" s="741"/>
      <c r="DJ35" s="741"/>
      <c r="DK35" s="741"/>
      <c r="DL35" s="741"/>
      <c r="DM35" s="741"/>
      <c r="DN35" s="741"/>
      <c r="DO35" s="741"/>
      <c r="DP35" s="741"/>
      <c r="DQ35" s="741"/>
      <c r="DR35" s="741"/>
      <c r="DS35" s="741"/>
      <c r="DT35" s="741"/>
      <c r="DU35" s="741"/>
      <c r="DV35" s="741"/>
      <c r="DW35" s="741"/>
      <c r="DX35" s="741"/>
      <c r="DY35" s="741"/>
      <c r="DZ35" s="741"/>
      <c r="EA35" s="741"/>
      <c r="EB35" s="741"/>
      <c r="EC35" s="741"/>
      <c r="ED35" s="741"/>
      <c r="EE35" s="741"/>
      <c r="EF35" s="741"/>
      <c r="EG35" s="741"/>
      <c r="EH35" s="741"/>
      <c r="EI35" s="741"/>
      <c r="EJ35" s="741"/>
      <c r="EK35" s="741"/>
      <c r="EL35" s="741"/>
      <c r="EM35" s="741"/>
      <c r="EN35" s="741"/>
      <c r="EO35" s="741"/>
      <c r="EP35" s="741"/>
      <c r="EQ35" s="741"/>
      <c r="ER35" s="741"/>
      <c r="ES35" s="741"/>
      <c r="ET35" s="741"/>
      <c r="EU35" s="741"/>
      <c r="EV35" s="741"/>
      <c r="EW35" s="741"/>
      <c r="EX35" s="741"/>
      <c r="EY35" s="741"/>
      <c r="EZ35" s="741"/>
      <c r="FA35" s="741"/>
      <c r="FB35" s="741"/>
      <c r="FC35" s="741"/>
      <c r="FD35" s="741"/>
      <c r="FE35" s="741"/>
      <c r="FF35" s="741"/>
      <c r="FG35" s="741"/>
      <c r="FH35" s="741"/>
      <c r="FI35" s="741"/>
      <c r="FJ35" s="741"/>
      <c r="FK35" s="741"/>
      <c r="FL35" s="741"/>
      <c r="FM35" s="741"/>
      <c r="FN35" s="741"/>
      <c r="FO35" s="741"/>
      <c r="FP35" s="741"/>
      <c r="FQ35" s="741"/>
      <c r="FR35" s="741"/>
      <c r="FS35" s="741"/>
      <c r="FT35" s="741"/>
      <c r="FU35" s="741"/>
      <c r="FV35" s="741"/>
      <c r="FW35" s="741"/>
      <c r="FX35" s="741"/>
      <c r="FY35" s="741"/>
      <c r="FZ35" s="741"/>
      <c r="GA35" s="741"/>
      <c r="GB35" s="741"/>
      <c r="GC35" s="741"/>
      <c r="GD35" s="741"/>
      <c r="GE35" s="741"/>
      <c r="GF35" s="741"/>
      <c r="GG35" s="741"/>
      <c r="GH35" s="741"/>
      <c r="GI35" s="741"/>
      <c r="GJ35" s="741"/>
      <c r="GK35" s="741"/>
      <c r="GL35" s="741"/>
      <c r="GM35" s="741"/>
      <c r="GN35" s="741"/>
      <c r="GO35" s="741"/>
      <c r="GP35" s="741"/>
      <c r="GQ35" s="741"/>
      <c r="GR35" s="741"/>
      <c r="GS35" s="741"/>
      <c r="GT35" s="741"/>
      <c r="GU35" s="741"/>
      <c r="GV35" s="741"/>
      <c r="GW35" s="741"/>
      <c r="GX35" s="741"/>
      <c r="GY35" s="741"/>
      <c r="GZ35" s="741"/>
      <c r="HA35" s="741"/>
      <c r="HB35" s="741"/>
      <c r="HC35" s="741"/>
      <c r="HD35" s="741"/>
      <c r="HE35" s="741"/>
      <c r="HF35" s="741"/>
      <c r="HG35" s="741"/>
      <c r="HH35" s="741"/>
      <c r="HI35" s="741"/>
      <c r="HJ35" s="741"/>
      <c r="HK35" s="741"/>
      <c r="HL35" s="741"/>
      <c r="HM35" s="741"/>
      <c r="HN35" s="741"/>
      <c r="HO35" s="741"/>
      <c r="HP35" s="741"/>
      <c r="HQ35" s="741"/>
      <c r="HR35" s="741"/>
      <c r="HS35" s="741"/>
      <c r="HT35" s="741"/>
      <c r="HU35" s="741"/>
      <c r="HV35" s="741"/>
      <c r="HW35" s="741"/>
      <c r="HX35" s="741"/>
      <c r="HY35" s="741"/>
      <c r="HZ35" s="741"/>
      <c r="IA35" s="741"/>
      <c r="IB35" s="741"/>
      <c r="IC35" s="741"/>
      <c r="ID35" s="741"/>
      <c r="IE35" s="741"/>
      <c r="IF35" s="741"/>
      <c r="IG35" s="741"/>
      <c r="IH35" s="741"/>
      <c r="II35" s="741"/>
      <c r="IJ35" s="741"/>
      <c r="IK35" s="741"/>
      <c r="IL35" s="741"/>
      <c r="IM35" s="741"/>
      <c r="IN35" s="741"/>
      <c r="IO35" s="741"/>
      <c r="IP35" s="741"/>
      <c r="IQ35" s="741"/>
      <c r="IR35" s="741"/>
      <c r="IS35" s="741"/>
      <c r="IT35" s="741"/>
      <c r="IU35" s="741"/>
      <c r="IV35" s="741"/>
    </row>
    <row r="36" spans="1:108" ht="15">
      <c r="A36" s="674"/>
      <c r="B36" s="208"/>
      <c r="C36" s="208"/>
      <c r="D36" s="208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4"/>
      <c r="Q36" s="744"/>
      <c r="R36" s="744"/>
      <c r="S36" s="744"/>
      <c r="T36" s="744"/>
      <c r="U36" s="744"/>
      <c r="V36" s="744"/>
      <c r="W36" s="744"/>
      <c r="X36" s="813">
        <f>SUM(Y31:Y35)-MAX(Y31:Y35)</f>
        <v>359</v>
      </c>
      <c r="Y36" s="814"/>
      <c r="Z36" s="681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667"/>
      <c r="AR36" s="667"/>
      <c r="AS36" s="819">
        <f>SUM(AS31:AS35)</f>
        <v>0</v>
      </c>
      <c r="AT36" s="807">
        <f aca="true" t="shared" si="37" ref="AT36:DC36">SUM(AT31:AT35)</f>
        <v>3</v>
      </c>
      <c r="AU36" s="807">
        <f t="shared" si="37"/>
        <v>18</v>
      </c>
      <c r="AV36" s="807">
        <f t="shared" si="37"/>
        <v>39</v>
      </c>
      <c r="AW36" s="807">
        <f t="shared" si="37"/>
        <v>19</v>
      </c>
      <c r="AX36" s="809">
        <f t="shared" si="37"/>
        <v>11</v>
      </c>
      <c r="AY36" s="711">
        <f t="shared" si="37"/>
        <v>0</v>
      </c>
      <c r="AZ36" s="711">
        <f t="shared" si="37"/>
        <v>8</v>
      </c>
      <c r="BA36" s="711">
        <f t="shared" si="37"/>
        <v>0</v>
      </c>
      <c r="BB36" s="711">
        <f t="shared" si="37"/>
        <v>0</v>
      </c>
      <c r="BC36" s="711">
        <f t="shared" si="37"/>
        <v>6</v>
      </c>
      <c r="BD36" s="711">
        <f t="shared" si="37"/>
        <v>0</v>
      </c>
      <c r="BE36" s="711">
        <f t="shared" si="37"/>
        <v>0</v>
      </c>
      <c r="BF36" s="711">
        <f t="shared" si="37"/>
        <v>4</v>
      </c>
      <c r="BG36" s="711">
        <f t="shared" si="37"/>
        <v>0</v>
      </c>
      <c r="BH36" s="711">
        <f t="shared" si="37"/>
        <v>0</v>
      </c>
      <c r="BI36" s="711">
        <f t="shared" si="37"/>
        <v>5</v>
      </c>
      <c r="BJ36" s="711">
        <f t="shared" si="37"/>
        <v>0</v>
      </c>
      <c r="BK36" s="711">
        <f t="shared" si="37"/>
        <v>0</v>
      </c>
      <c r="BL36" s="711">
        <f t="shared" si="37"/>
        <v>0</v>
      </c>
      <c r="BM36" s="711">
        <f t="shared" si="37"/>
        <v>0</v>
      </c>
      <c r="BN36" s="711">
        <f t="shared" si="37"/>
        <v>4</v>
      </c>
      <c r="BO36" s="711">
        <f t="shared" si="37"/>
        <v>0</v>
      </c>
      <c r="BP36" s="712">
        <f t="shared" si="37"/>
        <v>0</v>
      </c>
      <c r="BQ36" s="711">
        <f t="shared" si="37"/>
        <v>6</v>
      </c>
      <c r="BR36" s="711">
        <f t="shared" si="37"/>
        <v>0</v>
      </c>
      <c r="BS36" s="711">
        <f t="shared" si="37"/>
        <v>12</v>
      </c>
      <c r="BT36" s="711">
        <f t="shared" si="37"/>
        <v>3</v>
      </c>
      <c r="BU36" s="711">
        <f t="shared" si="37"/>
        <v>0</v>
      </c>
      <c r="BV36" s="711">
        <f t="shared" si="37"/>
        <v>6</v>
      </c>
      <c r="BW36" s="711">
        <f t="shared" si="37"/>
        <v>0</v>
      </c>
      <c r="BX36" s="711">
        <f t="shared" si="37"/>
        <v>0</v>
      </c>
      <c r="BY36" s="711">
        <f t="shared" si="37"/>
        <v>6</v>
      </c>
      <c r="BZ36" s="711">
        <f t="shared" si="37"/>
        <v>5</v>
      </c>
      <c r="CA36" s="711">
        <f t="shared" si="37"/>
        <v>0</v>
      </c>
      <c r="CB36" s="711">
        <f t="shared" si="37"/>
        <v>9</v>
      </c>
      <c r="CC36" s="711">
        <f t="shared" si="37"/>
        <v>1</v>
      </c>
      <c r="CD36" s="711">
        <f t="shared" si="37"/>
        <v>7</v>
      </c>
      <c r="CE36" s="711">
        <f t="shared" si="37"/>
        <v>0</v>
      </c>
      <c r="CF36" s="711">
        <f t="shared" si="37"/>
        <v>0</v>
      </c>
      <c r="CG36" s="711">
        <f t="shared" si="37"/>
        <v>0</v>
      </c>
      <c r="CH36" s="711">
        <f t="shared" si="37"/>
        <v>8</v>
      </c>
      <c r="CI36" s="720">
        <f t="shared" si="37"/>
        <v>0</v>
      </c>
      <c r="CJ36" s="711">
        <f t="shared" si="37"/>
        <v>0</v>
      </c>
      <c r="CK36" s="711">
        <f t="shared" si="37"/>
        <v>0</v>
      </c>
      <c r="CL36" s="711">
        <f t="shared" si="37"/>
        <v>0</v>
      </c>
      <c r="CM36" s="711">
        <f t="shared" si="37"/>
        <v>0</v>
      </c>
      <c r="CN36" s="711">
        <f t="shared" si="37"/>
        <v>0</v>
      </c>
      <c r="CO36" s="711">
        <f t="shared" si="37"/>
        <v>13</v>
      </c>
      <c r="CP36" s="711">
        <f t="shared" si="37"/>
        <v>0</v>
      </c>
      <c r="CQ36" s="711">
        <f t="shared" si="37"/>
        <v>0</v>
      </c>
      <c r="CR36" s="711">
        <f t="shared" si="37"/>
        <v>0</v>
      </c>
      <c r="CS36" s="711">
        <f t="shared" si="37"/>
        <v>0</v>
      </c>
      <c r="CT36" s="711">
        <f t="shared" si="37"/>
        <v>0</v>
      </c>
      <c r="CU36" s="711">
        <f t="shared" si="37"/>
        <v>0</v>
      </c>
      <c r="CV36" s="711">
        <f t="shared" si="37"/>
        <v>0</v>
      </c>
      <c r="CW36" s="711">
        <f t="shared" si="37"/>
        <v>3</v>
      </c>
      <c r="CX36" s="711">
        <f t="shared" si="37"/>
        <v>0</v>
      </c>
      <c r="CY36" s="711">
        <f t="shared" si="37"/>
        <v>8</v>
      </c>
      <c r="CZ36" s="711">
        <f t="shared" si="37"/>
        <v>0</v>
      </c>
      <c r="DA36" s="811">
        <f t="shared" si="37"/>
        <v>27</v>
      </c>
      <c r="DB36" s="821">
        <f t="shared" si="37"/>
        <v>63</v>
      </c>
      <c r="DC36" s="823">
        <f t="shared" si="37"/>
        <v>24</v>
      </c>
      <c r="DD36" s="687"/>
    </row>
    <row r="37" spans="1:108" ht="15.75" thickBot="1">
      <c r="A37" s="674"/>
      <c r="B37" s="208"/>
      <c r="C37" s="208"/>
      <c r="D37" s="208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4"/>
      <c r="Q37" s="744"/>
      <c r="R37" s="744"/>
      <c r="S37" s="744"/>
      <c r="T37" s="744"/>
      <c r="U37" s="744"/>
      <c r="V37" s="744"/>
      <c r="W37" s="744"/>
      <c r="X37" s="815"/>
      <c r="Y37" s="816"/>
      <c r="Z37" s="681"/>
      <c r="AA37" s="667"/>
      <c r="AB37" s="667"/>
      <c r="AC37" s="667"/>
      <c r="AD37" s="667"/>
      <c r="AE37" s="667"/>
      <c r="AF37" s="667"/>
      <c r="AG37" s="667"/>
      <c r="AH37" s="667"/>
      <c r="AI37" s="667"/>
      <c r="AJ37" s="667"/>
      <c r="AK37" s="667"/>
      <c r="AL37" s="667"/>
      <c r="AM37" s="667"/>
      <c r="AN37" s="667"/>
      <c r="AO37" s="667"/>
      <c r="AP37" s="667"/>
      <c r="AQ37" s="667"/>
      <c r="AR37" s="667"/>
      <c r="AS37" s="820"/>
      <c r="AT37" s="808"/>
      <c r="AU37" s="808"/>
      <c r="AV37" s="808"/>
      <c r="AW37" s="808"/>
      <c r="AX37" s="810"/>
      <c r="AY37" s="711"/>
      <c r="AZ37" s="711"/>
      <c r="BA37" s="711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2"/>
      <c r="BQ37" s="711"/>
      <c r="BR37" s="711"/>
      <c r="BS37" s="711"/>
      <c r="BT37" s="711"/>
      <c r="BU37" s="711"/>
      <c r="BV37" s="711"/>
      <c r="BW37" s="711"/>
      <c r="BX37" s="711"/>
      <c r="BY37" s="711"/>
      <c r="BZ37" s="711"/>
      <c r="CA37" s="711"/>
      <c r="CB37" s="711"/>
      <c r="CC37" s="711"/>
      <c r="CD37" s="711"/>
      <c r="CE37" s="711"/>
      <c r="CF37" s="711"/>
      <c r="CG37" s="711"/>
      <c r="CH37" s="711"/>
      <c r="CI37" s="720"/>
      <c r="CJ37" s="711"/>
      <c r="CK37" s="711"/>
      <c r="CL37" s="711"/>
      <c r="CM37" s="711"/>
      <c r="CN37" s="711"/>
      <c r="CO37" s="711"/>
      <c r="CP37" s="711"/>
      <c r="CQ37" s="711"/>
      <c r="CR37" s="711"/>
      <c r="CS37" s="711"/>
      <c r="CT37" s="711"/>
      <c r="CU37" s="711"/>
      <c r="CV37" s="711"/>
      <c r="CW37" s="711"/>
      <c r="CX37" s="711"/>
      <c r="CY37" s="711"/>
      <c r="CZ37" s="711"/>
      <c r="DA37" s="812"/>
      <c r="DB37" s="822"/>
      <c r="DC37" s="824"/>
      <c r="DD37" s="687"/>
    </row>
    <row r="38" spans="1:108" ht="15.75" thickBot="1">
      <c r="A38" s="674"/>
      <c r="B38" s="208"/>
      <c r="C38" s="208"/>
      <c r="D38" s="208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4"/>
      <c r="Q38" s="744"/>
      <c r="R38" s="744"/>
      <c r="S38" s="744"/>
      <c r="T38" s="744"/>
      <c r="U38" s="744"/>
      <c r="V38" s="744"/>
      <c r="W38" s="744"/>
      <c r="X38" s="817"/>
      <c r="Y38" s="818"/>
      <c r="Z38" s="681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667"/>
      <c r="AM38" s="667"/>
      <c r="AN38" s="667"/>
      <c r="AO38" s="667"/>
      <c r="AP38" s="667"/>
      <c r="AQ38" s="667"/>
      <c r="AR38" s="667"/>
      <c r="AS38" s="682"/>
      <c r="AT38" s="683"/>
      <c r="AU38" s="683"/>
      <c r="AV38" s="683"/>
      <c r="AW38" s="683"/>
      <c r="AX38" s="683"/>
      <c r="AY38" s="684"/>
      <c r="AZ38" s="685"/>
      <c r="BA38" s="685"/>
      <c r="BB38" s="685"/>
      <c r="BC38" s="685"/>
      <c r="BD38" s="685"/>
      <c r="BE38" s="685"/>
      <c r="BF38" s="685"/>
      <c r="BG38" s="685"/>
      <c r="BH38" s="685"/>
      <c r="BI38" s="685"/>
      <c r="BJ38" s="685"/>
      <c r="BK38" s="685"/>
      <c r="BL38" s="685"/>
      <c r="BM38" s="685"/>
      <c r="BN38" s="685"/>
      <c r="BO38" s="685"/>
      <c r="BP38" s="686"/>
      <c r="BQ38" s="685"/>
      <c r="BR38" s="685"/>
      <c r="BS38" s="685"/>
      <c r="BT38" s="685"/>
      <c r="BU38" s="685"/>
      <c r="BV38" s="685"/>
      <c r="BW38" s="685"/>
      <c r="BX38" s="685"/>
      <c r="BY38" s="685"/>
      <c r="BZ38" s="685"/>
      <c r="CA38" s="685"/>
      <c r="CB38" s="685"/>
      <c r="CC38" s="685"/>
      <c r="CD38" s="685"/>
      <c r="CE38" s="685"/>
      <c r="CF38" s="685"/>
      <c r="CG38" s="685"/>
      <c r="CH38" s="685"/>
      <c r="CI38" s="684"/>
      <c r="CJ38" s="685"/>
      <c r="CK38" s="685"/>
      <c r="CL38" s="685"/>
      <c r="CM38" s="685"/>
      <c r="CN38" s="685"/>
      <c r="CO38" s="685"/>
      <c r="CP38" s="685"/>
      <c r="CQ38" s="685"/>
      <c r="CR38" s="685"/>
      <c r="CS38" s="685"/>
      <c r="CT38" s="685"/>
      <c r="CU38" s="685"/>
      <c r="CV38" s="685"/>
      <c r="CW38" s="685"/>
      <c r="CX38" s="685"/>
      <c r="CY38" s="685"/>
      <c r="CZ38" s="686"/>
      <c r="DA38" s="683"/>
      <c r="DB38" s="683"/>
      <c r="DC38" s="683"/>
      <c r="DD38" s="687"/>
    </row>
    <row r="39" spans="1:108" ht="15">
      <c r="A39" s="688"/>
      <c r="B39" s="745"/>
      <c r="C39" s="746" t="str">
        <f>C29</f>
        <v>SHEBOYGAN LUTHERAN</v>
      </c>
      <c r="D39" s="746" t="str">
        <f>C29</f>
        <v>SHEBOYGAN LUTHERAN</v>
      </c>
      <c r="E39" s="747">
        <f>SUM(E31:E35)-MAX(E31:E35)</f>
        <v>18</v>
      </c>
      <c r="F39" s="747">
        <f aca="true" t="shared" si="38" ref="F39:Y39">SUM(F31:F35)-MAX(F31:F35)</f>
        <v>16</v>
      </c>
      <c r="G39" s="747">
        <f t="shared" si="38"/>
        <v>24</v>
      </c>
      <c r="H39" s="747">
        <f t="shared" si="38"/>
        <v>17</v>
      </c>
      <c r="I39" s="747">
        <f t="shared" si="38"/>
        <v>14</v>
      </c>
      <c r="J39" s="747">
        <f t="shared" si="38"/>
        <v>20</v>
      </c>
      <c r="K39" s="747">
        <f t="shared" si="38"/>
        <v>28</v>
      </c>
      <c r="L39" s="747">
        <f t="shared" si="38"/>
        <v>14</v>
      </c>
      <c r="M39" s="747">
        <f t="shared" si="38"/>
        <v>20</v>
      </c>
      <c r="N39" s="747">
        <f t="shared" si="38"/>
        <v>177</v>
      </c>
      <c r="O39" s="747">
        <f t="shared" si="38"/>
        <v>19</v>
      </c>
      <c r="P39" s="747">
        <f t="shared" si="38"/>
        <v>15</v>
      </c>
      <c r="Q39" s="747">
        <f t="shared" si="38"/>
        <v>22</v>
      </c>
      <c r="R39" s="747">
        <f t="shared" si="38"/>
        <v>16</v>
      </c>
      <c r="S39" s="747">
        <f t="shared" si="38"/>
        <v>20</v>
      </c>
      <c r="T39" s="747">
        <f t="shared" si="38"/>
        <v>22</v>
      </c>
      <c r="U39" s="747">
        <f t="shared" si="38"/>
        <v>14</v>
      </c>
      <c r="V39" s="747">
        <f t="shared" si="38"/>
        <v>26</v>
      </c>
      <c r="W39" s="747">
        <f t="shared" si="38"/>
        <v>21</v>
      </c>
      <c r="X39" s="747">
        <f t="shared" si="38"/>
        <v>181</v>
      </c>
      <c r="Y39" s="747">
        <f t="shared" si="38"/>
        <v>359</v>
      </c>
      <c r="Z39" s="748"/>
      <c r="AA39" s="667"/>
      <c r="AB39" s="667"/>
      <c r="AC39" s="667"/>
      <c r="AD39" s="667"/>
      <c r="AE39" s="667"/>
      <c r="AF39" s="667"/>
      <c r="AG39" s="667"/>
      <c r="AH39" s="667"/>
      <c r="AI39" s="667"/>
      <c r="AJ39" s="667"/>
      <c r="AK39" s="667"/>
      <c r="AL39" s="667"/>
      <c r="AM39" s="667"/>
      <c r="AN39" s="667"/>
      <c r="AO39" s="667"/>
      <c r="AP39" s="667"/>
      <c r="AQ39" s="667"/>
      <c r="AR39" s="667"/>
      <c r="AS39" s="682"/>
      <c r="AT39" s="683"/>
      <c r="AU39" s="683"/>
      <c r="AV39" s="683"/>
      <c r="AW39" s="683"/>
      <c r="AX39" s="683"/>
      <c r="AY39" s="684"/>
      <c r="AZ39" s="685"/>
      <c r="BA39" s="685"/>
      <c r="BB39" s="685"/>
      <c r="BC39" s="685"/>
      <c r="BD39" s="685"/>
      <c r="BE39" s="685"/>
      <c r="BF39" s="685"/>
      <c r="BG39" s="685"/>
      <c r="BH39" s="685"/>
      <c r="BI39" s="685"/>
      <c r="BJ39" s="685"/>
      <c r="BK39" s="685"/>
      <c r="BL39" s="685"/>
      <c r="BM39" s="685"/>
      <c r="BN39" s="685"/>
      <c r="BO39" s="685"/>
      <c r="BP39" s="686"/>
      <c r="BQ39" s="685"/>
      <c r="BR39" s="685"/>
      <c r="BS39" s="685"/>
      <c r="BT39" s="685"/>
      <c r="BU39" s="685"/>
      <c r="BV39" s="685"/>
      <c r="BW39" s="685"/>
      <c r="BX39" s="685"/>
      <c r="BY39" s="685"/>
      <c r="BZ39" s="685"/>
      <c r="CA39" s="685"/>
      <c r="CB39" s="685"/>
      <c r="CC39" s="685"/>
      <c r="CD39" s="685"/>
      <c r="CE39" s="685"/>
      <c r="CF39" s="685"/>
      <c r="CG39" s="685"/>
      <c r="CH39" s="685"/>
      <c r="CI39" s="684"/>
      <c r="CJ39" s="685"/>
      <c r="CK39" s="685"/>
      <c r="CL39" s="685"/>
      <c r="CM39" s="685"/>
      <c r="CN39" s="685"/>
      <c r="CO39" s="685"/>
      <c r="CP39" s="685"/>
      <c r="CQ39" s="685"/>
      <c r="CR39" s="685"/>
      <c r="CS39" s="685"/>
      <c r="CT39" s="685"/>
      <c r="CU39" s="685"/>
      <c r="CV39" s="685"/>
      <c r="CW39" s="685"/>
      <c r="CX39" s="685"/>
      <c r="CY39" s="685"/>
      <c r="CZ39" s="686"/>
      <c r="DA39" s="683"/>
      <c r="DB39" s="683"/>
      <c r="DC39" s="683"/>
      <c r="DD39" s="687"/>
    </row>
    <row r="40" spans="1:108" ht="15">
      <c r="A40" s="674"/>
      <c r="B40" s="695"/>
      <c r="C40" s="696"/>
      <c r="D40" s="697" t="s">
        <v>50</v>
      </c>
      <c r="E40" s="702">
        <f aca="true" t="shared" si="39" ref="E40:Y40">E$4</f>
        <v>4</v>
      </c>
      <c r="F40" s="702">
        <f t="shared" si="39"/>
        <v>3</v>
      </c>
      <c r="G40" s="702">
        <f t="shared" si="39"/>
        <v>4</v>
      </c>
      <c r="H40" s="702">
        <f t="shared" si="39"/>
        <v>4</v>
      </c>
      <c r="I40" s="702">
        <f t="shared" si="39"/>
        <v>3</v>
      </c>
      <c r="J40" s="702">
        <f t="shared" si="39"/>
        <v>4</v>
      </c>
      <c r="K40" s="702">
        <f t="shared" si="39"/>
        <v>5</v>
      </c>
      <c r="L40" s="702">
        <f t="shared" si="39"/>
        <v>3</v>
      </c>
      <c r="M40" s="702">
        <f t="shared" si="39"/>
        <v>4</v>
      </c>
      <c r="N40" s="702">
        <f t="shared" si="39"/>
        <v>34</v>
      </c>
      <c r="O40" s="702">
        <f t="shared" si="39"/>
        <v>4</v>
      </c>
      <c r="P40" s="702">
        <f t="shared" si="39"/>
        <v>3</v>
      </c>
      <c r="Q40" s="702">
        <f t="shared" si="39"/>
        <v>4</v>
      </c>
      <c r="R40" s="702">
        <f t="shared" si="39"/>
        <v>4</v>
      </c>
      <c r="S40" s="702">
        <f t="shared" si="39"/>
        <v>4</v>
      </c>
      <c r="T40" s="702">
        <f t="shared" si="39"/>
        <v>5</v>
      </c>
      <c r="U40" s="702">
        <f t="shared" si="39"/>
        <v>3</v>
      </c>
      <c r="V40" s="702">
        <f t="shared" si="39"/>
        <v>5</v>
      </c>
      <c r="W40" s="702">
        <f t="shared" si="39"/>
        <v>4</v>
      </c>
      <c r="X40" s="702">
        <f t="shared" si="39"/>
        <v>36</v>
      </c>
      <c r="Y40" s="702">
        <f t="shared" si="39"/>
        <v>70</v>
      </c>
      <c r="Z40" s="681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667"/>
      <c r="AM40" s="667"/>
      <c r="AN40" s="667"/>
      <c r="AO40" s="667"/>
      <c r="AP40" s="667"/>
      <c r="AQ40" s="667"/>
      <c r="AR40" s="667"/>
      <c r="AS40" s="682"/>
      <c r="AT40" s="683"/>
      <c r="AU40" s="683"/>
      <c r="AV40" s="683"/>
      <c r="AW40" s="683"/>
      <c r="AX40" s="683"/>
      <c r="AY40" s="684"/>
      <c r="AZ40" s="685"/>
      <c r="BA40" s="685"/>
      <c r="BB40" s="685"/>
      <c r="BC40" s="685"/>
      <c r="BD40" s="685"/>
      <c r="BE40" s="685"/>
      <c r="BF40" s="685"/>
      <c r="BG40" s="685"/>
      <c r="BH40" s="685"/>
      <c r="BI40" s="685"/>
      <c r="BJ40" s="685"/>
      <c r="BK40" s="685"/>
      <c r="BL40" s="685"/>
      <c r="BM40" s="685"/>
      <c r="BN40" s="685"/>
      <c r="BO40" s="685"/>
      <c r="BP40" s="686"/>
      <c r="BQ40" s="685"/>
      <c r="BR40" s="685"/>
      <c r="BS40" s="685"/>
      <c r="BT40" s="685"/>
      <c r="BU40" s="685"/>
      <c r="BV40" s="685"/>
      <c r="BW40" s="685"/>
      <c r="BX40" s="685"/>
      <c r="BY40" s="685"/>
      <c r="BZ40" s="685"/>
      <c r="CA40" s="685"/>
      <c r="CB40" s="685"/>
      <c r="CC40" s="685"/>
      <c r="CD40" s="685"/>
      <c r="CE40" s="685"/>
      <c r="CF40" s="685"/>
      <c r="CG40" s="685"/>
      <c r="CH40" s="685"/>
      <c r="CI40" s="684"/>
      <c r="CJ40" s="685"/>
      <c r="CK40" s="685"/>
      <c r="CL40" s="685"/>
      <c r="CM40" s="685"/>
      <c r="CN40" s="685"/>
      <c r="CO40" s="685"/>
      <c r="CP40" s="685"/>
      <c r="CQ40" s="685"/>
      <c r="CR40" s="685"/>
      <c r="CS40" s="685"/>
      <c r="CT40" s="685"/>
      <c r="CU40" s="685"/>
      <c r="CV40" s="685"/>
      <c r="CW40" s="685"/>
      <c r="CX40" s="685"/>
      <c r="CY40" s="685"/>
      <c r="CZ40" s="686"/>
      <c r="DA40" s="683"/>
      <c r="DB40" s="683"/>
      <c r="DC40" s="683"/>
      <c r="DD40" s="687"/>
    </row>
    <row r="41" spans="1:108" ht="19.5" thickBot="1">
      <c r="A41" s="674"/>
      <c r="B41" s="699" t="s">
        <v>243</v>
      </c>
      <c r="C41" s="700" t="s">
        <v>265</v>
      </c>
      <c r="D41" s="701" t="s">
        <v>245</v>
      </c>
      <c r="E41" s="702" t="str">
        <f aca="true" t="shared" si="40" ref="E41:Y41">E$5</f>
        <v>379/335</v>
      </c>
      <c r="F41" s="702" t="str">
        <f t="shared" si="40"/>
        <v>170/137</v>
      </c>
      <c r="G41" s="702" t="str">
        <f t="shared" si="40"/>
        <v>432/428</v>
      </c>
      <c r="H41" s="702" t="str">
        <f t="shared" si="40"/>
        <v>264/232</v>
      </c>
      <c r="I41" s="702" t="str">
        <f t="shared" si="40"/>
        <v>116/110</v>
      </c>
      <c r="J41" s="702" t="str">
        <f t="shared" si="40"/>
        <v>353/291</v>
      </c>
      <c r="K41" s="702" t="str">
        <f t="shared" si="40"/>
        <v>499/422</v>
      </c>
      <c r="L41" s="702" t="str">
        <f t="shared" si="40"/>
        <v>134/128</v>
      </c>
      <c r="M41" s="702" t="str">
        <f t="shared" si="40"/>
        <v>276/264</v>
      </c>
      <c r="N41" s="702" t="str">
        <f t="shared" si="40"/>
        <v>2623/2347</v>
      </c>
      <c r="O41" s="702" t="str">
        <f t="shared" si="40"/>
        <v>381/332</v>
      </c>
      <c r="P41" s="702" t="str">
        <f t="shared" si="40"/>
        <v>142/134</v>
      </c>
      <c r="Q41" s="702" t="str">
        <f t="shared" si="40"/>
        <v>412/395</v>
      </c>
      <c r="R41" s="702" t="str">
        <f t="shared" si="40"/>
        <v>331/325</v>
      </c>
      <c r="S41" s="702" t="str">
        <f t="shared" si="40"/>
        <v>364/283</v>
      </c>
      <c r="T41" s="702" t="str">
        <f t="shared" si="40"/>
        <v>474/465</v>
      </c>
      <c r="U41" s="702" t="str">
        <f t="shared" si="40"/>
        <v>175/145</v>
      </c>
      <c r="V41" s="702" t="str">
        <f t="shared" si="40"/>
        <v>506/449</v>
      </c>
      <c r="W41" s="702" t="str">
        <f t="shared" si="40"/>
        <v>380/297</v>
      </c>
      <c r="X41" s="702" t="str">
        <f t="shared" si="40"/>
        <v>3166/2850</v>
      </c>
      <c r="Y41" s="702" t="str">
        <f t="shared" si="40"/>
        <v>5789/5197</v>
      </c>
      <c r="Z41" s="703">
        <f>X48</f>
        <v>361</v>
      </c>
      <c r="AA41" s="667"/>
      <c r="AB41" s="667"/>
      <c r="AC41" s="667"/>
      <c r="AD41" s="667"/>
      <c r="AE41" s="667"/>
      <c r="AF41" s="667"/>
      <c r="AG41" s="667"/>
      <c r="AH41" s="667"/>
      <c r="AI41" s="667"/>
      <c r="AJ41" s="667"/>
      <c r="AK41" s="667"/>
      <c r="AL41" s="667"/>
      <c r="AM41" s="667"/>
      <c r="AN41" s="667"/>
      <c r="AO41" s="667"/>
      <c r="AP41" s="667"/>
      <c r="AQ41" s="667"/>
      <c r="AR41" s="667"/>
      <c r="AS41" s="682"/>
      <c r="AT41" s="683"/>
      <c r="AU41" s="683"/>
      <c r="AV41" s="683"/>
      <c r="AW41" s="683"/>
      <c r="AX41" s="683"/>
      <c r="AY41" s="684"/>
      <c r="AZ41" s="685"/>
      <c r="BA41" s="685"/>
      <c r="BB41" s="685"/>
      <c r="BC41" s="685"/>
      <c r="BD41" s="685"/>
      <c r="BE41" s="685"/>
      <c r="BF41" s="685"/>
      <c r="BG41" s="685"/>
      <c r="BH41" s="685"/>
      <c r="BI41" s="685"/>
      <c r="BJ41" s="685"/>
      <c r="BK41" s="685"/>
      <c r="BL41" s="685"/>
      <c r="BM41" s="685"/>
      <c r="BN41" s="685"/>
      <c r="BO41" s="685"/>
      <c r="BP41" s="686"/>
      <c r="BQ41" s="685"/>
      <c r="BR41" s="685"/>
      <c r="BS41" s="685"/>
      <c r="BT41" s="685"/>
      <c r="BU41" s="685"/>
      <c r="BV41" s="685"/>
      <c r="BW41" s="685"/>
      <c r="BX41" s="685"/>
      <c r="BY41" s="685"/>
      <c r="BZ41" s="685"/>
      <c r="CA41" s="685"/>
      <c r="CB41" s="685"/>
      <c r="CC41" s="685"/>
      <c r="CD41" s="685"/>
      <c r="CE41" s="685"/>
      <c r="CF41" s="685"/>
      <c r="CG41" s="685"/>
      <c r="CH41" s="685"/>
      <c r="CI41" s="684"/>
      <c r="CJ41" s="685"/>
      <c r="CK41" s="685"/>
      <c r="CL41" s="685"/>
      <c r="CM41" s="685"/>
      <c r="CN41" s="685"/>
      <c r="CO41" s="685"/>
      <c r="CP41" s="685"/>
      <c r="CQ41" s="685"/>
      <c r="CR41" s="685"/>
      <c r="CS41" s="685"/>
      <c r="CT41" s="685"/>
      <c r="CU41" s="685"/>
      <c r="CV41" s="685"/>
      <c r="CW41" s="685"/>
      <c r="CX41" s="685"/>
      <c r="CY41" s="685"/>
      <c r="CZ41" s="686"/>
      <c r="DA41" s="683"/>
      <c r="DB41" s="683"/>
      <c r="DC41" s="683"/>
      <c r="DD41" s="687"/>
    </row>
    <row r="42" spans="1:108" ht="23.25" thickBot="1">
      <c r="A42" s="674"/>
      <c r="B42" s="704" t="s">
        <v>250</v>
      </c>
      <c r="C42" s="825" t="s">
        <v>251</v>
      </c>
      <c r="D42" s="826"/>
      <c r="E42" s="704">
        <v>1</v>
      </c>
      <c r="F42" s="704">
        <v>2</v>
      </c>
      <c r="G42" s="704">
        <v>3</v>
      </c>
      <c r="H42" s="704">
        <v>4</v>
      </c>
      <c r="I42" s="704">
        <v>5</v>
      </c>
      <c r="J42" s="704">
        <v>6</v>
      </c>
      <c r="K42" s="704">
        <v>7</v>
      </c>
      <c r="L42" s="704">
        <v>8</v>
      </c>
      <c r="M42" s="704">
        <v>9</v>
      </c>
      <c r="N42" s="705" t="s">
        <v>252</v>
      </c>
      <c r="O42" s="704">
        <v>10</v>
      </c>
      <c r="P42" s="704">
        <v>11</v>
      </c>
      <c r="Q42" s="704">
        <v>12</v>
      </c>
      <c r="R42" s="704">
        <v>13</v>
      </c>
      <c r="S42" s="704">
        <v>14</v>
      </c>
      <c r="T42" s="704">
        <v>15</v>
      </c>
      <c r="U42" s="704">
        <v>16</v>
      </c>
      <c r="V42" s="704">
        <v>17</v>
      </c>
      <c r="W42" s="704">
        <v>18</v>
      </c>
      <c r="X42" s="705" t="s">
        <v>253</v>
      </c>
      <c r="Y42" s="705" t="s">
        <v>254</v>
      </c>
      <c r="Z42" s="681"/>
      <c r="AA42" s="706" t="s">
        <v>6</v>
      </c>
      <c r="AB42" s="706" t="s">
        <v>6</v>
      </c>
      <c r="AC42" s="706" t="s">
        <v>6</v>
      </c>
      <c r="AD42" s="707" t="s">
        <v>6</v>
      </c>
      <c r="AE42" s="707" t="s">
        <v>6</v>
      </c>
      <c r="AF42" s="667"/>
      <c r="AG42" s="667"/>
      <c r="AH42" s="667"/>
      <c r="AI42" s="667"/>
      <c r="AJ42" s="667"/>
      <c r="AK42" s="667"/>
      <c r="AL42" s="667"/>
      <c r="AM42" s="667"/>
      <c r="AN42" s="667"/>
      <c r="AO42" s="667"/>
      <c r="AP42" s="667"/>
      <c r="AQ42" s="667"/>
      <c r="AR42" s="667"/>
      <c r="AS42" s="708" t="s">
        <v>255</v>
      </c>
      <c r="AT42" s="709" t="s">
        <v>256</v>
      </c>
      <c r="AU42" s="709" t="s">
        <v>50</v>
      </c>
      <c r="AV42" s="709" t="s">
        <v>257</v>
      </c>
      <c r="AW42" s="709" t="s">
        <v>258</v>
      </c>
      <c r="AX42" s="710" t="s">
        <v>259</v>
      </c>
      <c r="AY42" s="707" t="s">
        <v>6</v>
      </c>
      <c r="AZ42" s="707" t="s">
        <v>6</v>
      </c>
      <c r="BA42" s="707" t="s">
        <v>6</v>
      </c>
      <c r="BB42" s="707" t="s">
        <v>6</v>
      </c>
      <c r="BC42" s="707" t="s">
        <v>6</v>
      </c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2"/>
      <c r="BQ42" s="707" t="s">
        <v>6</v>
      </c>
      <c r="BR42" s="707" t="s">
        <v>6</v>
      </c>
      <c r="BS42" s="707" t="s">
        <v>6</v>
      </c>
      <c r="BT42" s="707" t="s">
        <v>6</v>
      </c>
      <c r="BU42" s="707" t="s">
        <v>6</v>
      </c>
      <c r="BV42" s="711"/>
      <c r="BW42" s="711"/>
      <c r="BX42" s="711"/>
      <c r="BY42" s="711"/>
      <c r="BZ42" s="711"/>
      <c r="CA42" s="711"/>
      <c r="CB42" s="711"/>
      <c r="CC42" s="711"/>
      <c r="CD42" s="711"/>
      <c r="CE42" s="711"/>
      <c r="CF42" s="711"/>
      <c r="CG42" s="711"/>
      <c r="CH42" s="711"/>
      <c r="CI42" s="713" t="s">
        <v>6</v>
      </c>
      <c r="CJ42" s="707" t="s">
        <v>6</v>
      </c>
      <c r="CK42" s="707" t="s">
        <v>6</v>
      </c>
      <c r="CL42" s="707" t="s">
        <v>6</v>
      </c>
      <c r="CM42" s="707" t="s">
        <v>6</v>
      </c>
      <c r="CN42" s="711"/>
      <c r="CO42" s="711"/>
      <c r="CP42" s="711"/>
      <c r="CQ42" s="711"/>
      <c r="CR42" s="711"/>
      <c r="CS42" s="711"/>
      <c r="CT42" s="711"/>
      <c r="CU42" s="711"/>
      <c r="CV42" s="711"/>
      <c r="CW42" s="711"/>
      <c r="CX42" s="711"/>
      <c r="CY42" s="711"/>
      <c r="CZ42" s="711"/>
      <c r="DA42" s="708" t="s">
        <v>260</v>
      </c>
      <c r="DB42" s="709" t="s">
        <v>261</v>
      </c>
      <c r="DC42" s="710" t="s">
        <v>262</v>
      </c>
      <c r="DD42" s="687"/>
    </row>
    <row r="43" spans="1:108" ht="18">
      <c r="A43" s="674"/>
      <c r="B43" s="714">
        <v>1</v>
      </c>
      <c r="C43" s="752" t="s">
        <v>172</v>
      </c>
      <c r="D43" s="753"/>
      <c r="E43" s="715">
        <v>4</v>
      </c>
      <c r="F43" s="715">
        <v>4</v>
      </c>
      <c r="G43" s="715">
        <v>5</v>
      </c>
      <c r="H43" s="715">
        <v>4</v>
      </c>
      <c r="I43" s="715">
        <v>4</v>
      </c>
      <c r="J43" s="715">
        <v>5</v>
      </c>
      <c r="K43" s="715">
        <v>6</v>
      </c>
      <c r="L43" s="715">
        <v>2</v>
      </c>
      <c r="M43" s="715">
        <v>4</v>
      </c>
      <c r="N43" s="716">
        <f>SUM(E43:M43)</f>
        <v>38</v>
      </c>
      <c r="O43" s="715">
        <v>5</v>
      </c>
      <c r="P43" s="715">
        <v>3</v>
      </c>
      <c r="Q43" s="715">
        <v>6</v>
      </c>
      <c r="R43" s="715">
        <v>5</v>
      </c>
      <c r="S43" s="715">
        <v>6</v>
      </c>
      <c r="T43" s="715">
        <v>6</v>
      </c>
      <c r="U43" s="715">
        <v>7</v>
      </c>
      <c r="V43" s="715">
        <v>5</v>
      </c>
      <c r="W43" s="715">
        <v>5</v>
      </c>
      <c r="X43" s="716">
        <f>SUM(O43:W43)</f>
        <v>48</v>
      </c>
      <c r="Y43" s="716">
        <f>N43+X43</f>
        <v>86</v>
      </c>
      <c r="Z43" s="681"/>
      <c r="AA43" s="667">
        <f aca="true" t="shared" si="41" ref="AA43:AI47">IF(E43="","",E43-E$4)</f>
        <v>0</v>
      </c>
      <c r="AB43" s="667">
        <f t="shared" si="41"/>
        <v>1</v>
      </c>
      <c r="AC43" s="667">
        <f t="shared" si="41"/>
        <v>1</v>
      </c>
      <c r="AD43" s="667">
        <f t="shared" si="41"/>
        <v>0</v>
      </c>
      <c r="AE43" s="667">
        <f t="shared" si="41"/>
        <v>1</v>
      </c>
      <c r="AF43" s="667">
        <f t="shared" si="41"/>
        <v>1</v>
      </c>
      <c r="AG43" s="667">
        <f t="shared" si="41"/>
        <v>1</v>
      </c>
      <c r="AH43" s="667">
        <f t="shared" si="41"/>
        <v>-1</v>
      </c>
      <c r="AI43" s="667">
        <f t="shared" si="41"/>
        <v>0</v>
      </c>
      <c r="AJ43" s="667">
        <f aca="true" t="shared" si="42" ref="AJ43:AR47">IF(O43="","",O43-O$4)</f>
        <v>1</v>
      </c>
      <c r="AK43" s="667">
        <f t="shared" si="42"/>
        <v>0</v>
      </c>
      <c r="AL43" s="667">
        <f t="shared" si="42"/>
        <v>2</v>
      </c>
      <c r="AM43" s="667">
        <f t="shared" si="42"/>
        <v>1</v>
      </c>
      <c r="AN43" s="667">
        <f t="shared" si="42"/>
        <v>2</v>
      </c>
      <c r="AO43" s="667">
        <f t="shared" si="42"/>
        <v>1</v>
      </c>
      <c r="AP43" s="667">
        <f t="shared" si="42"/>
        <v>4</v>
      </c>
      <c r="AQ43" s="667">
        <f t="shared" si="42"/>
        <v>0</v>
      </c>
      <c r="AR43" s="667">
        <f t="shared" si="42"/>
        <v>1</v>
      </c>
      <c r="AS43" s="717">
        <f>COUNTIF($AA43:$AR43,"=-2")</f>
        <v>0</v>
      </c>
      <c r="AT43" s="718">
        <f>COUNTIF($AA43:$AR43,"=-1")</f>
        <v>1</v>
      </c>
      <c r="AU43" s="718">
        <f>COUNTIF($AA43:$AR43,"=0")</f>
        <v>5</v>
      </c>
      <c r="AV43" s="718">
        <f>COUNTIF($AA43:$AR43,"=1")</f>
        <v>9</v>
      </c>
      <c r="AW43" s="718">
        <f>COUNTIF($AA43:$AR43,"=2")</f>
        <v>2</v>
      </c>
      <c r="AX43" s="719">
        <f>COUNTIF($AA43:$AR43,"&gt;2")</f>
        <v>1</v>
      </c>
      <c r="AY43" s="711">
        <f aca="true" t="shared" si="43" ref="AY43:BN47">IF(AA$4=3,AA43,"")</f>
      </c>
      <c r="AZ43" s="711">
        <f t="shared" si="43"/>
        <v>1</v>
      </c>
      <c r="BA43" s="711">
        <f t="shared" si="43"/>
      </c>
      <c r="BB43" s="711">
        <f t="shared" si="43"/>
      </c>
      <c r="BC43" s="711">
        <f t="shared" si="43"/>
        <v>1</v>
      </c>
      <c r="BD43" s="711">
        <f t="shared" si="43"/>
      </c>
      <c r="BE43" s="711">
        <f t="shared" si="43"/>
      </c>
      <c r="BF43" s="711">
        <f t="shared" si="43"/>
        <v>-1</v>
      </c>
      <c r="BG43" s="711">
        <f t="shared" si="43"/>
      </c>
      <c r="BH43" s="711">
        <f t="shared" si="43"/>
      </c>
      <c r="BI43" s="711">
        <f t="shared" si="43"/>
        <v>0</v>
      </c>
      <c r="BJ43" s="711">
        <f t="shared" si="43"/>
      </c>
      <c r="BK43" s="711">
        <f t="shared" si="43"/>
      </c>
      <c r="BL43" s="711">
        <f t="shared" si="43"/>
      </c>
      <c r="BM43" s="711">
        <f t="shared" si="43"/>
      </c>
      <c r="BN43" s="711">
        <f t="shared" si="43"/>
        <v>4</v>
      </c>
      <c r="BO43" s="711">
        <f aca="true" t="shared" si="44" ref="BO43:BP47">IF(AQ$4=3,AQ43,"")</f>
      </c>
      <c r="BP43" s="712">
        <f t="shared" si="44"/>
      </c>
      <c r="BQ43" s="711">
        <f aca="true" t="shared" si="45" ref="BQ43:CF47">IF(AA$4=4,AA43,"")</f>
        <v>0</v>
      </c>
      <c r="BR43" s="711">
        <f t="shared" si="45"/>
      </c>
      <c r="BS43" s="711">
        <f t="shared" si="45"/>
        <v>1</v>
      </c>
      <c r="BT43" s="711">
        <f t="shared" si="45"/>
        <v>0</v>
      </c>
      <c r="BU43" s="711">
        <f t="shared" si="45"/>
      </c>
      <c r="BV43" s="711">
        <f t="shared" si="45"/>
        <v>1</v>
      </c>
      <c r="BW43" s="711">
        <f t="shared" si="45"/>
      </c>
      <c r="BX43" s="711">
        <f t="shared" si="45"/>
      </c>
      <c r="BY43" s="711">
        <f t="shared" si="45"/>
        <v>0</v>
      </c>
      <c r="BZ43" s="711">
        <f t="shared" si="45"/>
        <v>1</v>
      </c>
      <c r="CA43" s="711">
        <f t="shared" si="45"/>
      </c>
      <c r="CB43" s="711">
        <f t="shared" si="45"/>
        <v>2</v>
      </c>
      <c r="CC43" s="711">
        <f t="shared" si="45"/>
        <v>1</v>
      </c>
      <c r="CD43" s="711">
        <f t="shared" si="45"/>
        <v>2</v>
      </c>
      <c r="CE43" s="711">
        <f t="shared" si="45"/>
      </c>
      <c r="CF43" s="711">
        <f t="shared" si="45"/>
      </c>
      <c r="CG43" s="711">
        <f aca="true" t="shared" si="46" ref="CG43:CH47">IF(AQ$4=4,AQ43,"")</f>
      </c>
      <c r="CH43" s="711">
        <f t="shared" si="46"/>
        <v>1</v>
      </c>
      <c r="CI43" s="720">
        <f aca="true" t="shared" si="47" ref="CI43:CX47">IF(AA$4=5,AA43,"")</f>
      </c>
      <c r="CJ43" s="711">
        <f t="shared" si="47"/>
      </c>
      <c r="CK43" s="711">
        <f t="shared" si="47"/>
      </c>
      <c r="CL43" s="711">
        <f t="shared" si="47"/>
      </c>
      <c r="CM43" s="711">
        <f t="shared" si="47"/>
      </c>
      <c r="CN43" s="711">
        <f t="shared" si="47"/>
      </c>
      <c r="CO43" s="711">
        <f t="shared" si="47"/>
        <v>1</v>
      </c>
      <c r="CP43" s="711">
        <f t="shared" si="47"/>
      </c>
      <c r="CQ43" s="711">
        <f t="shared" si="47"/>
      </c>
      <c r="CR43" s="711">
        <f t="shared" si="47"/>
      </c>
      <c r="CS43" s="711">
        <f t="shared" si="47"/>
      </c>
      <c r="CT43" s="711">
        <f t="shared" si="47"/>
      </c>
      <c r="CU43" s="711">
        <f t="shared" si="47"/>
      </c>
      <c r="CV43" s="711">
        <f t="shared" si="47"/>
      </c>
      <c r="CW43" s="711">
        <f t="shared" si="47"/>
        <v>1</v>
      </c>
      <c r="CX43" s="711">
        <f t="shared" si="47"/>
      </c>
      <c r="CY43" s="711">
        <f aca="true" t="shared" si="48" ref="CY43:CZ47">IF(AQ$4=5,AQ43,"")</f>
        <v>0</v>
      </c>
      <c r="CZ43" s="711">
        <f t="shared" si="48"/>
      </c>
      <c r="DA43" s="721">
        <f>SUM(AY43:BP43)</f>
        <v>5</v>
      </c>
      <c r="DB43" s="722">
        <f>SUM(BQ43:CH43)</f>
        <v>9</v>
      </c>
      <c r="DC43" s="723">
        <f>SUM(CI43:CZ43)</f>
        <v>2</v>
      </c>
      <c r="DD43" s="687"/>
    </row>
    <row r="44" spans="1:108" ht="18">
      <c r="A44" s="674"/>
      <c r="B44" s="714">
        <v>2</v>
      </c>
      <c r="C44" s="752" t="s">
        <v>171</v>
      </c>
      <c r="D44" s="753"/>
      <c r="E44" s="715">
        <v>5</v>
      </c>
      <c r="F44" s="715">
        <v>4</v>
      </c>
      <c r="G44" s="715">
        <v>8</v>
      </c>
      <c r="H44" s="715">
        <v>4</v>
      </c>
      <c r="I44" s="715">
        <v>5</v>
      </c>
      <c r="J44" s="715">
        <v>4</v>
      </c>
      <c r="K44" s="715">
        <v>8</v>
      </c>
      <c r="L44" s="715">
        <v>3</v>
      </c>
      <c r="M44" s="715">
        <v>5</v>
      </c>
      <c r="N44" s="716">
        <f>SUM(E44:M44)</f>
        <v>46</v>
      </c>
      <c r="O44" s="715">
        <v>6</v>
      </c>
      <c r="P44" s="715">
        <v>3</v>
      </c>
      <c r="Q44" s="715">
        <v>5</v>
      </c>
      <c r="R44" s="715">
        <v>5</v>
      </c>
      <c r="S44" s="715">
        <v>7</v>
      </c>
      <c r="T44" s="715">
        <v>5</v>
      </c>
      <c r="U44" s="715">
        <v>4</v>
      </c>
      <c r="V44" s="715">
        <v>5</v>
      </c>
      <c r="W44" s="715">
        <v>7</v>
      </c>
      <c r="X44" s="716">
        <f>SUM(O44:W44)</f>
        <v>47</v>
      </c>
      <c r="Y44" s="716">
        <f>N44+X44</f>
        <v>93</v>
      </c>
      <c r="Z44" s="681"/>
      <c r="AA44" s="667">
        <f t="shared" si="41"/>
        <v>1</v>
      </c>
      <c r="AB44" s="667">
        <f t="shared" si="41"/>
        <v>1</v>
      </c>
      <c r="AC44" s="667">
        <f t="shared" si="41"/>
        <v>4</v>
      </c>
      <c r="AD44" s="667">
        <f t="shared" si="41"/>
        <v>0</v>
      </c>
      <c r="AE44" s="667">
        <f t="shared" si="41"/>
        <v>2</v>
      </c>
      <c r="AF44" s="667">
        <f t="shared" si="41"/>
        <v>0</v>
      </c>
      <c r="AG44" s="667">
        <f t="shared" si="41"/>
        <v>3</v>
      </c>
      <c r="AH44" s="667">
        <f t="shared" si="41"/>
        <v>0</v>
      </c>
      <c r="AI44" s="667">
        <f t="shared" si="41"/>
        <v>1</v>
      </c>
      <c r="AJ44" s="667">
        <f t="shared" si="42"/>
        <v>2</v>
      </c>
      <c r="AK44" s="667">
        <f t="shared" si="42"/>
        <v>0</v>
      </c>
      <c r="AL44" s="667">
        <f t="shared" si="42"/>
        <v>1</v>
      </c>
      <c r="AM44" s="667">
        <f t="shared" si="42"/>
        <v>1</v>
      </c>
      <c r="AN44" s="667">
        <f t="shared" si="42"/>
        <v>3</v>
      </c>
      <c r="AO44" s="667">
        <f t="shared" si="42"/>
        <v>0</v>
      </c>
      <c r="AP44" s="667">
        <f t="shared" si="42"/>
        <v>1</v>
      </c>
      <c r="AQ44" s="667">
        <f t="shared" si="42"/>
        <v>0</v>
      </c>
      <c r="AR44" s="667">
        <f t="shared" si="42"/>
        <v>3</v>
      </c>
      <c r="AS44" s="724">
        <f>COUNTIF($AA44:$AR44,"=-2")</f>
        <v>0</v>
      </c>
      <c r="AT44" s="725">
        <f>COUNTIF($AA44:$AR44,"=-1")</f>
        <v>0</v>
      </c>
      <c r="AU44" s="725">
        <f>COUNTIF($AA44:$AR44,"=0")</f>
        <v>6</v>
      </c>
      <c r="AV44" s="725">
        <f>COUNTIF($AA44:$AR44,"=1")</f>
        <v>6</v>
      </c>
      <c r="AW44" s="725">
        <f>COUNTIF($AA44:$AR44,"=2")</f>
        <v>2</v>
      </c>
      <c r="AX44" s="726">
        <f>COUNTIF($AA44:$AR44,"&gt;2")</f>
        <v>4</v>
      </c>
      <c r="AY44" s="711">
        <f t="shared" si="43"/>
      </c>
      <c r="AZ44" s="711">
        <f t="shared" si="43"/>
        <v>1</v>
      </c>
      <c r="BA44" s="711">
        <f t="shared" si="43"/>
      </c>
      <c r="BB44" s="711">
        <f t="shared" si="43"/>
      </c>
      <c r="BC44" s="711">
        <f t="shared" si="43"/>
        <v>2</v>
      </c>
      <c r="BD44" s="711">
        <f t="shared" si="43"/>
      </c>
      <c r="BE44" s="711">
        <f t="shared" si="43"/>
      </c>
      <c r="BF44" s="711">
        <f t="shared" si="43"/>
        <v>0</v>
      </c>
      <c r="BG44" s="711">
        <f t="shared" si="43"/>
      </c>
      <c r="BH44" s="711">
        <f t="shared" si="43"/>
      </c>
      <c r="BI44" s="711">
        <f t="shared" si="43"/>
        <v>0</v>
      </c>
      <c r="BJ44" s="711">
        <f t="shared" si="43"/>
      </c>
      <c r="BK44" s="711">
        <f t="shared" si="43"/>
      </c>
      <c r="BL44" s="711">
        <f t="shared" si="43"/>
      </c>
      <c r="BM44" s="711">
        <f t="shared" si="43"/>
      </c>
      <c r="BN44" s="711">
        <f t="shared" si="43"/>
        <v>1</v>
      </c>
      <c r="BO44" s="711">
        <f t="shared" si="44"/>
      </c>
      <c r="BP44" s="712">
        <f t="shared" si="44"/>
      </c>
      <c r="BQ44" s="711">
        <f t="shared" si="45"/>
        <v>1</v>
      </c>
      <c r="BR44" s="711">
        <f t="shared" si="45"/>
      </c>
      <c r="BS44" s="711">
        <f t="shared" si="45"/>
        <v>4</v>
      </c>
      <c r="BT44" s="711">
        <f t="shared" si="45"/>
        <v>0</v>
      </c>
      <c r="BU44" s="711">
        <f t="shared" si="45"/>
      </c>
      <c r="BV44" s="711">
        <f t="shared" si="45"/>
        <v>0</v>
      </c>
      <c r="BW44" s="711">
        <f t="shared" si="45"/>
      </c>
      <c r="BX44" s="711">
        <f t="shared" si="45"/>
      </c>
      <c r="BY44" s="711">
        <f t="shared" si="45"/>
        <v>1</v>
      </c>
      <c r="BZ44" s="711">
        <f t="shared" si="45"/>
        <v>2</v>
      </c>
      <c r="CA44" s="711">
        <f t="shared" si="45"/>
      </c>
      <c r="CB44" s="711">
        <f t="shared" si="45"/>
        <v>1</v>
      </c>
      <c r="CC44" s="711">
        <f t="shared" si="45"/>
        <v>1</v>
      </c>
      <c r="CD44" s="711">
        <f t="shared" si="45"/>
        <v>3</v>
      </c>
      <c r="CE44" s="711">
        <f t="shared" si="45"/>
      </c>
      <c r="CF44" s="711">
        <f t="shared" si="45"/>
      </c>
      <c r="CG44" s="711">
        <f t="shared" si="46"/>
      </c>
      <c r="CH44" s="711">
        <f t="shared" si="46"/>
        <v>3</v>
      </c>
      <c r="CI44" s="720">
        <f t="shared" si="47"/>
      </c>
      <c r="CJ44" s="711">
        <f t="shared" si="47"/>
      </c>
      <c r="CK44" s="711">
        <f t="shared" si="47"/>
      </c>
      <c r="CL44" s="711">
        <f t="shared" si="47"/>
      </c>
      <c r="CM44" s="711">
        <f t="shared" si="47"/>
      </c>
      <c r="CN44" s="711">
        <f t="shared" si="47"/>
      </c>
      <c r="CO44" s="711">
        <f t="shared" si="47"/>
        <v>3</v>
      </c>
      <c r="CP44" s="711">
        <f t="shared" si="47"/>
      </c>
      <c r="CQ44" s="711">
        <f t="shared" si="47"/>
      </c>
      <c r="CR44" s="711">
        <f t="shared" si="47"/>
      </c>
      <c r="CS44" s="711">
        <f t="shared" si="47"/>
      </c>
      <c r="CT44" s="711">
        <f t="shared" si="47"/>
      </c>
      <c r="CU44" s="711">
        <f t="shared" si="47"/>
      </c>
      <c r="CV44" s="711">
        <f t="shared" si="47"/>
      </c>
      <c r="CW44" s="711">
        <f t="shared" si="47"/>
        <v>0</v>
      </c>
      <c r="CX44" s="711">
        <f t="shared" si="47"/>
      </c>
      <c r="CY44" s="711">
        <f t="shared" si="48"/>
        <v>0</v>
      </c>
      <c r="CZ44" s="711">
        <f t="shared" si="48"/>
      </c>
      <c r="DA44" s="727">
        <f>SUM(AY44:BP44)</f>
        <v>4</v>
      </c>
      <c r="DB44" s="728">
        <f>SUM(BQ44:CH44)</f>
        <v>16</v>
      </c>
      <c r="DC44" s="729">
        <f>SUM(CI44:CZ44)</f>
        <v>3</v>
      </c>
      <c r="DD44" s="687"/>
    </row>
    <row r="45" spans="1:108" ht="18">
      <c r="A45" s="674"/>
      <c r="B45" s="714">
        <v>3</v>
      </c>
      <c r="C45" s="752" t="s">
        <v>170</v>
      </c>
      <c r="D45" s="753"/>
      <c r="E45" s="715">
        <v>4</v>
      </c>
      <c r="F45" s="715">
        <v>5</v>
      </c>
      <c r="G45" s="715">
        <v>6</v>
      </c>
      <c r="H45" s="715">
        <v>4</v>
      </c>
      <c r="I45" s="715">
        <v>3</v>
      </c>
      <c r="J45" s="715">
        <v>5</v>
      </c>
      <c r="K45" s="715">
        <v>6</v>
      </c>
      <c r="L45" s="715">
        <v>3</v>
      </c>
      <c r="M45" s="715">
        <v>6</v>
      </c>
      <c r="N45" s="716">
        <f>SUM(E45:M45)</f>
        <v>42</v>
      </c>
      <c r="O45" s="715">
        <v>5</v>
      </c>
      <c r="P45" s="715">
        <v>4</v>
      </c>
      <c r="Q45" s="715">
        <v>6</v>
      </c>
      <c r="R45" s="715">
        <v>6</v>
      </c>
      <c r="S45" s="715">
        <v>5</v>
      </c>
      <c r="T45" s="715">
        <v>5</v>
      </c>
      <c r="U45" s="715">
        <v>3</v>
      </c>
      <c r="V45" s="715">
        <v>5</v>
      </c>
      <c r="W45" s="715">
        <v>4</v>
      </c>
      <c r="X45" s="716">
        <f>SUM(O45:W45)</f>
        <v>43</v>
      </c>
      <c r="Y45" s="716">
        <f>N45+X45</f>
        <v>85</v>
      </c>
      <c r="Z45" s="681"/>
      <c r="AA45" s="667">
        <f t="shared" si="41"/>
        <v>0</v>
      </c>
      <c r="AB45" s="667">
        <f t="shared" si="41"/>
        <v>2</v>
      </c>
      <c r="AC45" s="667">
        <f t="shared" si="41"/>
        <v>2</v>
      </c>
      <c r="AD45" s="667">
        <f t="shared" si="41"/>
        <v>0</v>
      </c>
      <c r="AE45" s="667">
        <f t="shared" si="41"/>
        <v>0</v>
      </c>
      <c r="AF45" s="667">
        <f t="shared" si="41"/>
        <v>1</v>
      </c>
      <c r="AG45" s="667">
        <f t="shared" si="41"/>
        <v>1</v>
      </c>
      <c r="AH45" s="667">
        <f t="shared" si="41"/>
        <v>0</v>
      </c>
      <c r="AI45" s="667">
        <f t="shared" si="41"/>
        <v>2</v>
      </c>
      <c r="AJ45" s="667">
        <f t="shared" si="42"/>
        <v>1</v>
      </c>
      <c r="AK45" s="667">
        <f t="shared" si="42"/>
        <v>1</v>
      </c>
      <c r="AL45" s="667">
        <f t="shared" si="42"/>
        <v>2</v>
      </c>
      <c r="AM45" s="667">
        <f t="shared" si="42"/>
        <v>2</v>
      </c>
      <c r="AN45" s="667">
        <f t="shared" si="42"/>
        <v>1</v>
      </c>
      <c r="AO45" s="667">
        <f t="shared" si="42"/>
        <v>0</v>
      </c>
      <c r="AP45" s="667">
        <f t="shared" si="42"/>
        <v>0</v>
      </c>
      <c r="AQ45" s="667">
        <f t="shared" si="42"/>
        <v>0</v>
      </c>
      <c r="AR45" s="667">
        <f t="shared" si="42"/>
        <v>0</v>
      </c>
      <c r="AS45" s="724">
        <f>COUNTIF($AA45:$AR45,"=-2")</f>
        <v>0</v>
      </c>
      <c r="AT45" s="725">
        <f>COUNTIF($AA45:$AR45,"=-1")</f>
        <v>0</v>
      </c>
      <c r="AU45" s="725">
        <f>COUNTIF($AA45:$AR45,"=0")</f>
        <v>8</v>
      </c>
      <c r="AV45" s="725">
        <f>COUNTIF($AA45:$AR45,"=1")</f>
        <v>5</v>
      </c>
      <c r="AW45" s="725">
        <f>COUNTIF($AA45:$AR45,"=2")</f>
        <v>5</v>
      </c>
      <c r="AX45" s="726">
        <f>COUNTIF($AA45:$AR45,"&gt;2")</f>
        <v>0</v>
      </c>
      <c r="AY45" s="711">
        <f t="shared" si="43"/>
      </c>
      <c r="AZ45" s="711">
        <f t="shared" si="43"/>
        <v>2</v>
      </c>
      <c r="BA45" s="711">
        <f t="shared" si="43"/>
      </c>
      <c r="BB45" s="711">
        <f t="shared" si="43"/>
      </c>
      <c r="BC45" s="711">
        <f t="shared" si="43"/>
        <v>0</v>
      </c>
      <c r="BD45" s="711">
        <f t="shared" si="43"/>
      </c>
      <c r="BE45" s="711">
        <f t="shared" si="43"/>
      </c>
      <c r="BF45" s="711">
        <f t="shared" si="43"/>
        <v>0</v>
      </c>
      <c r="BG45" s="711">
        <f t="shared" si="43"/>
      </c>
      <c r="BH45" s="711">
        <f t="shared" si="43"/>
      </c>
      <c r="BI45" s="711">
        <f t="shared" si="43"/>
        <v>1</v>
      </c>
      <c r="BJ45" s="711">
        <f t="shared" si="43"/>
      </c>
      <c r="BK45" s="711">
        <f t="shared" si="43"/>
      </c>
      <c r="BL45" s="711">
        <f t="shared" si="43"/>
      </c>
      <c r="BM45" s="711">
        <f t="shared" si="43"/>
      </c>
      <c r="BN45" s="711">
        <f t="shared" si="43"/>
        <v>0</v>
      </c>
      <c r="BO45" s="711">
        <f t="shared" si="44"/>
      </c>
      <c r="BP45" s="712">
        <f t="shared" si="44"/>
      </c>
      <c r="BQ45" s="711">
        <f t="shared" si="45"/>
        <v>0</v>
      </c>
      <c r="BR45" s="711">
        <f t="shared" si="45"/>
      </c>
      <c r="BS45" s="711">
        <f t="shared" si="45"/>
        <v>2</v>
      </c>
      <c r="BT45" s="711">
        <f t="shared" si="45"/>
        <v>0</v>
      </c>
      <c r="BU45" s="711">
        <f t="shared" si="45"/>
      </c>
      <c r="BV45" s="711">
        <f t="shared" si="45"/>
        <v>1</v>
      </c>
      <c r="BW45" s="711">
        <f t="shared" si="45"/>
      </c>
      <c r="BX45" s="711">
        <f t="shared" si="45"/>
      </c>
      <c r="BY45" s="711">
        <f t="shared" si="45"/>
        <v>2</v>
      </c>
      <c r="BZ45" s="711">
        <f t="shared" si="45"/>
        <v>1</v>
      </c>
      <c r="CA45" s="711">
        <f t="shared" si="45"/>
      </c>
      <c r="CB45" s="711">
        <f t="shared" si="45"/>
        <v>2</v>
      </c>
      <c r="CC45" s="711">
        <f t="shared" si="45"/>
        <v>2</v>
      </c>
      <c r="CD45" s="711">
        <f t="shared" si="45"/>
        <v>1</v>
      </c>
      <c r="CE45" s="711">
        <f t="shared" si="45"/>
      </c>
      <c r="CF45" s="711">
        <f t="shared" si="45"/>
      </c>
      <c r="CG45" s="711">
        <f t="shared" si="46"/>
      </c>
      <c r="CH45" s="711">
        <f t="shared" si="46"/>
        <v>0</v>
      </c>
      <c r="CI45" s="720">
        <f t="shared" si="47"/>
      </c>
      <c r="CJ45" s="711">
        <f t="shared" si="47"/>
      </c>
      <c r="CK45" s="711">
        <f t="shared" si="47"/>
      </c>
      <c r="CL45" s="711">
        <f t="shared" si="47"/>
      </c>
      <c r="CM45" s="711">
        <f t="shared" si="47"/>
      </c>
      <c r="CN45" s="711">
        <f t="shared" si="47"/>
      </c>
      <c r="CO45" s="711">
        <f t="shared" si="47"/>
        <v>1</v>
      </c>
      <c r="CP45" s="711">
        <f t="shared" si="47"/>
      </c>
      <c r="CQ45" s="711">
        <f t="shared" si="47"/>
      </c>
      <c r="CR45" s="711">
        <f t="shared" si="47"/>
      </c>
      <c r="CS45" s="711">
        <f t="shared" si="47"/>
      </c>
      <c r="CT45" s="711">
        <f t="shared" si="47"/>
      </c>
      <c r="CU45" s="711">
        <f t="shared" si="47"/>
      </c>
      <c r="CV45" s="711">
        <f t="shared" si="47"/>
      </c>
      <c r="CW45" s="711">
        <f t="shared" si="47"/>
        <v>0</v>
      </c>
      <c r="CX45" s="711">
        <f t="shared" si="47"/>
      </c>
      <c r="CY45" s="711">
        <f t="shared" si="48"/>
        <v>0</v>
      </c>
      <c r="CZ45" s="711">
        <f t="shared" si="48"/>
      </c>
      <c r="DA45" s="727">
        <f>SUM(AY45:BP45)</f>
        <v>3</v>
      </c>
      <c r="DB45" s="728">
        <f>SUM(BQ45:CH45)</f>
        <v>11</v>
      </c>
      <c r="DC45" s="729">
        <f>SUM(CI45:CZ45)</f>
        <v>1</v>
      </c>
      <c r="DD45" s="687"/>
    </row>
    <row r="46" spans="1:256" ht="18">
      <c r="A46" s="730"/>
      <c r="B46" s="731">
        <v>4</v>
      </c>
      <c r="C46" s="752" t="s">
        <v>168</v>
      </c>
      <c r="D46" s="753"/>
      <c r="E46" s="715">
        <v>6</v>
      </c>
      <c r="F46" s="715">
        <v>5</v>
      </c>
      <c r="G46" s="715">
        <v>5</v>
      </c>
      <c r="H46" s="715">
        <v>4</v>
      </c>
      <c r="I46" s="715">
        <v>4</v>
      </c>
      <c r="J46" s="715">
        <v>5</v>
      </c>
      <c r="K46" s="715">
        <v>6</v>
      </c>
      <c r="L46" s="715">
        <v>6</v>
      </c>
      <c r="M46" s="715">
        <v>7</v>
      </c>
      <c r="N46" s="716">
        <f>SUM(E46:M46)</f>
        <v>48</v>
      </c>
      <c r="O46" s="715">
        <v>4</v>
      </c>
      <c r="P46" s="715">
        <v>6</v>
      </c>
      <c r="Q46" s="715">
        <v>9</v>
      </c>
      <c r="R46" s="715">
        <v>5</v>
      </c>
      <c r="S46" s="715">
        <v>5</v>
      </c>
      <c r="T46" s="715">
        <v>7</v>
      </c>
      <c r="U46" s="715">
        <v>3</v>
      </c>
      <c r="V46" s="715">
        <v>5</v>
      </c>
      <c r="W46" s="715">
        <v>5</v>
      </c>
      <c r="X46" s="732">
        <f>SUM(O46:W46)</f>
        <v>49</v>
      </c>
      <c r="Y46" s="732">
        <f>N46+X46</f>
        <v>97</v>
      </c>
      <c r="Z46" s="733"/>
      <c r="AA46" s="667">
        <f t="shared" si="41"/>
        <v>2</v>
      </c>
      <c r="AB46" s="667">
        <f t="shared" si="41"/>
        <v>2</v>
      </c>
      <c r="AC46" s="667">
        <f t="shared" si="41"/>
        <v>1</v>
      </c>
      <c r="AD46" s="667">
        <f t="shared" si="41"/>
        <v>0</v>
      </c>
      <c r="AE46" s="667">
        <f t="shared" si="41"/>
        <v>1</v>
      </c>
      <c r="AF46" s="667">
        <f t="shared" si="41"/>
        <v>1</v>
      </c>
      <c r="AG46" s="667">
        <f t="shared" si="41"/>
        <v>1</v>
      </c>
      <c r="AH46" s="667">
        <f t="shared" si="41"/>
        <v>3</v>
      </c>
      <c r="AI46" s="667">
        <f t="shared" si="41"/>
        <v>3</v>
      </c>
      <c r="AJ46" s="667">
        <f t="shared" si="42"/>
        <v>0</v>
      </c>
      <c r="AK46" s="667">
        <f t="shared" si="42"/>
        <v>3</v>
      </c>
      <c r="AL46" s="667">
        <f t="shared" si="42"/>
        <v>5</v>
      </c>
      <c r="AM46" s="667">
        <f t="shared" si="42"/>
        <v>1</v>
      </c>
      <c r="AN46" s="667">
        <f t="shared" si="42"/>
        <v>1</v>
      </c>
      <c r="AO46" s="667">
        <f t="shared" si="42"/>
        <v>2</v>
      </c>
      <c r="AP46" s="667">
        <f t="shared" si="42"/>
        <v>0</v>
      </c>
      <c r="AQ46" s="667">
        <f t="shared" si="42"/>
        <v>0</v>
      </c>
      <c r="AR46" s="667">
        <f t="shared" si="42"/>
        <v>1</v>
      </c>
      <c r="AS46" s="734">
        <f>COUNTIF($AA46:$AR46,"=-2")</f>
        <v>0</v>
      </c>
      <c r="AT46" s="735">
        <f>COUNTIF($AA46:$AR46,"=-1")</f>
        <v>0</v>
      </c>
      <c r="AU46" s="735">
        <f>COUNTIF($AA46:$AR46,"=0")</f>
        <v>4</v>
      </c>
      <c r="AV46" s="735">
        <f>COUNTIF($AA46:$AR46,"=1")</f>
        <v>7</v>
      </c>
      <c r="AW46" s="735">
        <f>COUNTIF($AA46:$AR46,"=2")</f>
        <v>3</v>
      </c>
      <c r="AX46" s="736">
        <f>COUNTIF($AA46:$AR46,"&gt;2")</f>
        <v>4</v>
      </c>
      <c r="AY46" s="711">
        <f t="shared" si="43"/>
      </c>
      <c r="AZ46" s="711">
        <f t="shared" si="43"/>
        <v>2</v>
      </c>
      <c r="BA46" s="711">
        <f t="shared" si="43"/>
      </c>
      <c r="BB46" s="711">
        <f t="shared" si="43"/>
      </c>
      <c r="BC46" s="711">
        <f t="shared" si="43"/>
        <v>1</v>
      </c>
      <c r="BD46" s="711">
        <f t="shared" si="43"/>
      </c>
      <c r="BE46" s="711">
        <f t="shared" si="43"/>
      </c>
      <c r="BF46" s="711">
        <f t="shared" si="43"/>
        <v>3</v>
      </c>
      <c r="BG46" s="711">
        <f t="shared" si="43"/>
      </c>
      <c r="BH46" s="711">
        <f t="shared" si="43"/>
      </c>
      <c r="BI46" s="711">
        <f t="shared" si="43"/>
        <v>3</v>
      </c>
      <c r="BJ46" s="711">
        <f t="shared" si="43"/>
      </c>
      <c r="BK46" s="711">
        <f t="shared" si="43"/>
      </c>
      <c r="BL46" s="711">
        <f t="shared" si="43"/>
      </c>
      <c r="BM46" s="711">
        <f t="shared" si="43"/>
      </c>
      <c r="BN46" s="711">
        <f t="shared" si="43"/>
        <v>0</v>
      </c>
      <c r="BO46" s="711">
        <f t="shared" si="44"/>
      </c>
      <c r="BP46" s="712">
        <f t="shared" si="44"/>
      </c>
      <c r="BQ46" s="711">
        <f t="shared" si="45"/>
        <v>2</v>
      </c>
      <c r="BR46" s="711">
        <f t="shared" si="45"/>
      </c>
      <c r="BS46" s="711">
        <f t="shared" si="45"/>
        <v>1</v>
      </c>
      <c r="BT46" s="711">
        <f t="shared" si="45"/>
        <v>0</v>
      </c>
      <c r="BU46" s="711">
        <f t="shared" si="45"/>
      </c>
      <c r="BV46" s="711">
        <f t="shared" si="45"/>
        <v>1</v>
      </c>
      <c r="BW46" s="711">
        <f t="shared" si="45"/>
      </c>
      <c r="BX46" s="711">
        <f t="shared" si="45"/>
      </c>
      <c r="BY46" s="711">
        <f t="shared" si="45"/>
        <v>3</v>
      </c>
      <c r="BZ46" s="711">
        <f t="shared" si="45"/>
        <v>0</v>
      </c>
      <c r="CA46" s="711">
        <f t="shared" si="45"/>
      </c>
      <c r="CB46" s="711">
        <f t="shared" si="45"/>
        <v>5</v>
      </c>
      <c r="CC46" s="711">
        <f t="shared" si="45"/>
        <v>1</v>
      </c>
      <c r="CD46" s="711">
        <f t="shared" si="45"/>
        <v>1</v>
      </c>
      <c r="CE46" s="711">
        <f t="shared" si="45"/>
      </c>
      <c r="CF46" s="711">
        <f t="shared" si="45"/>
      </c>
      <c r="CG46" s="711">
        <f t="shared" si="46"/>
      </c>
      <c r="CH46" s="711">
        <f t="shared" si="46"/>
        <v>1</v>
      </c>
      <c r="CI46" s="720">
        <f t="shared" si="47"/>
      </c>
      <c r="CJ46" s="711">
        <f t="shared" si="47"/>
      </c>
      <c r="CK46" s="711">
        <f t="shared" si="47"/>
      </c>
      <c r="CL46" s="711">
        <f t="shared" si="47"/>
      </c>
      <c r="CM46" s="711">
        <f t="shared" si="47"/>
      </c>
      <c r="CN46" s="711">
        <f t="shared" si="47"/>
      </c>
      <c r="CO46" s="711">
        <f t="shared" si="47"/>
        <v>1</v>
      </c>
      <c r="CP46" s="711">
        <f t="shared" si="47"/>
      </c>
      <c r="CQ46" s="711">
        <f t="shared" si="47"/>
      </c>
      <c r="CR46" s="711">
        <f t="shared" si="47"/>
      </c>
      <c r="CS46" s="711">
        <f t="shared" si="47"/>
      </c>
      <c r="CT46" s="711">
        <f t="shared" si="47"/>
      </c>
      <c r="CU46" s="711">
        <f t="shared" si="47"/>
      </c>
      <c r="CV46" s="711">
        <f t="shared" si="47"/>
      </c>
      <c r="CW46" s="711">
        <f t="shared" si="47"/>
        <v>2</v>
      </c>
      <c r="CX46" s="711">
        <f t="shared" si="47"/>
      </c>
      <c r="CY46" s="711">
        <f t="shared" si="48"/>
        <v>0</v>
      </c>
      <c r="CZ46" s="711">
        <f t="shared" si="48"/>
      </c>
      <c r="DA46" s="737">
        <f>SUM(AY46:BP46)</f>
        <v>9</v>
      </c>
      <c r="DB46" s="738">
        <f>SUM(BQ46:CH46)</f>
        <v>15</v>
      </c>
      <c r="DC46" s="739">
        <f>SUM(CI46:CZ46)</f>
        <v>3</v>
      </c>
      <c r="DD46" s="740"/>
      <c r="DE46" s="741"/>
      <c r="DF46" s="741"/>
      <c r="DG46" s="741"/>
      <c r="DH46" s="741"/>
      <c r="DI46" s="741"/>
      <c r="DJ46" s="741"/>
      <c r="DK46" s="741"/>
      <c r="DL46" s="741"/>
      <c r="DM46" s="741"/>
      <c r="DN46" s="741"/>
      <c r="DO46" s="741"/>
      <c r="DP46" s="741"/>
      <c r="DQ46" s="741"/>
      <c r="DR46" s="741"/>
      <c r="DS46" s="741"/>
      <c r="DT46" s="741"/>
      <c r="DU46" s="741"/>
      <c r="DV46" s="741"/>
      <c r="DW46" s="741"/>
      <c r="DX46" s="741"/>
      <c r="DY46" s="741"/>
      <c r="DZ46" s="741"/>
      <c r="EA46" s="741"/>
      <c r="EB46" s="741"/>
      <c r="EC46" s="741"/>
      <c r="ED46" s="741"/>
      <c r="EE46" s="741"/>
      <c r="EF46" s="741"/>
      <c r="EG46" s="741"/>
      <c r="EH46" s="741"/>
      <c r="EI46" s="741"/>
      <c r="EJ46" s="741"/>
      <c r="EK46" s="741"/>
      <c r="EL46" s="741"/>
      <c r="EM46" s="741"/>
      <c r="EN46" s="741"/>
      <c r="EO46" s="741"/>
      <c r="EP46" s="741"/>
      <c r="EQ46" s="741"/>
      <c r="ER46" s="741"/>
      <c r="ES46" s="741"/>
      <c r="ET46" s="741"/>
      <c r="EU46" s="741"/>
      <c r="EV46" s="741"/>
      <c r="EW46" s="741"/>
      <c r="EX46" s="741"/>
      <c r="EY46" s="741"/>
      <c r="EZ46" s="741"/>
      <c r="FA46" s="741"/>
      <c r="FB46" s="741"/>
      <c r="FC46" s="741"/>
      <c r="FD46" s="741"/>
      <c r="FE46" s="741"/>
      <c r="FF46" s="741"/>
      <c r="FG46" s="741"/>
      <c r="FH46" s="741"/>
      <c r="FI46" s="741"/>
      <c r="FJ46" s="741"/>
      <c r="FK46" s="741"/>
      <c r="FL46" s="741"/>
      <c r="FM46" s="741"/>
      <c r="FN46" s="741"/>
      <c r="FO46" s="741"/>
      <c r="FP46" s="741"/>
      <c r="FQ46" s="741"/>
      <c r="FR46" s="741"/>
      <c r="FS46" s="741"/>
      <c r="FT46" s="741"/>
      <c r="FU46" s="741"/>
      <c r="FV46" s="741"/>
      <c r="FW46" s="741"/>
      <c r="FX46" s="741"/>
      <c r="FY46" s="741"/>
      <c r="FZ46" s="741"/>
      <c r="GA46" s="741"/>
      <c r="GB46" s="741"/>
      <c r="GC46" s="741"/>
      <c r="GD46" s="741"/>
      <c r="GE46" s="741"/>
      <c r="GF46" s="741"/>
      <c r="GG46" s="741"/>
      <c r="GH46" s="741"/>
      <c r="GI46" s="741"/>
      <c r="GJ46" s="741"/>
      <c r="GK46" s="741"/>
      <c r="GL46" s="741"/>
      <c r="GM46" s="741"/>
      <c r="GN46" s="741"/>
      <c r="GO46" s="741"/>
      <c r="GP46" s="741"/>
      <c r="GQ46" s="741"/>
      <c r="GR46" s="741"/>
      <c r="GS46" s="741"/>
      <c r="GT46" s="741"/>
      <c r="GU46" s="741"/>
      <c r="GV46" s="741"/>
      <c r="GW46" s="741"/>
      <c r="GX46" s="741"/>
      <c r="GY46" s="741"/>
      <c r="GZ46" s="741"/>
      <c r="HA46" s="741"/>
      <c r="HB46" s="741"/>
      <c r="HC46" s="741"/>
      <c r="HD46" s="741"/>
      <c r="HE46" s="741"/>
      <c r="HF46" s="741"/>
      <c r="HG46" s="741"/>
      <c r="HH46" s="741"/>
      <c r="HI46" s="741"/>
      <c r="HJ46" s="741"/>
      <c r="HK46" s="741"/>
      <c r="HL46" s="741"/>
      <c r="HM46" s="741"/>
      <c r="HN46" s="741"/>
      <c r="HO46" s="741"/>
      <c r="HP46" s="741"/>
      <c r="HQ46" s="741"/>
      <c r="HR46" s="741"/>
      <c r="HS46" s="741"/>
      <c r="HT46" s="741"/>
      <c r="HU46" s="741"/>
      <c r="HV46" s="741"/>
      <c r="HW46" s="741"/>
      <c r="HX46" s="741"/>
      <c r="HY46" s="741"/>
      <c r="HZ46" s="741"/>
      <c r="IA46" s="741"/>
      <c r="IB46" s="741"/>
      <c r="IC46" s="741"/>
      <c r="ID46" s="741"/>
      <c r="IE46" s="741"/>
      <c r="IF46" s="741"/>
      <c r="IG46" s="741"/>
      <c r="IH46" s="741"/>
      <c r="II46" s="741"/>
      <c r="IJ46" s="741"/>
      <c r="IK46" s="741"/>
      <c r="IL46" s="741"/>
      <c r="IM46" s="741"/>
      <c r="IN46" s="741"/>
      <c r="IO46" s="741"/>
      <c r="IP46" s="741"/>
      <c r="IQ46" s="741"/>
      <c r="IR46" s="741"/>
      <c r="IS46" s="741"/>
      <c r="IT46" s="741"/>
      <c r="IU46" s="741"/>
      <c r="IV46" s="741"/>
    </row>
    <row r="47" spans="1:256" ht="18.75" thickBot="1">
      <c r="A47" s="730"/>
      <c r="B47" s="731">
        <v>5</v>
      </c>
      <c r="C47" s="752" t="s">
        <v>304</v>
      </c>
      <c r="D47" s="753"/>
      <c r="E47" s="715">
        <v>4</v>
      </c>
      <c r="F47" s="715">
        <v>5</v>
      </c>
      <c r="G47" s="715">
        <v>5</v>
      </c>
      <c r="H47" s="715">
        <v>4</v>
      </c>
      <c r="I47" s="715">
        <v>3</v>
      </c>
      <c r="J47" s="715">
        <v>7</v>
      </c>
      <c r="K47" s="715">
        <v>8</v>
      </c>
      <c r="L47" s="715">
        <v>3</v>
      </c>
      <c r="M47" s="715">
        <v>5</v>
      </c>
      <c r="N47" s="716">
        <f>SUM(E47:M47)</f>
        <v>44</v>
      </c>
      <c r="O47" s="715">
        <v>6</v>
      </c>
      <c r="P47" s="715">
        <v>5</v>
      </c>
      <c r="Q47" s="715">
        <v>6</v>
      </c>
      <c r="R47" s="715">
        <v>6</v>
      </c>
      <c r="S47" s="715">
        <v>6</v>
      </c>
      <c r="T47" s="715">
        <v>8</v>
      </c>
      <c r="U47" s="715">
        <v>4</v>
      </c>
      <c r="V47" s="715">
        <v>8</v>
      </c>
      <c r="W47" s="715">
        <v>5</v>
      </c>
      <c r="X47" s="732">
        <f>SUM(O47:W47)</f>
        <v>54</v>
      </c>
      <c r="Y47" s="732">
        <f>N47+X47</f>
        <v>98</v>
      </c>
      <c r="Z47" s="733"/>
      <c r="AA47" s="667">
        <f t="shared" si="41"/>
        <v>0</v>
      </c>
      <c r="AB47" s="667">
        <f t="shared" si="41"/>
        <v>2</v>
      </c>
      <c r="AC47" s="667">
        <f t="shared" si="41"/>
        <v>1</v>
      </c>
      <c r="AD47" s="667">
        <f t="shared" si="41"/>
        <v>0</v>
      </c>
      <c r="AE47" s="667">
        <f t="shared" si="41"/>
        <v>0</v>
      </c>
      <c r="AF47" s="667">
        <f t="shared" si="41"/>
        <v>3</v>
      </c>
      <c r="AG47" s="667">
        <f t="shared" si="41"/>
        <v>3</v>
      </c>
      <c r="AH47" s="667">
        <f t="shared" si="41"/>
        <v>0</v>
      </c>
      <c r="AI47" s="667">
        <f t="shared" si="41"/>
        <v>1</v>
      </c>
      <c r="AJ47" s="667">
        <f t="shared" si="42"/>
        <v>2</v>
      </c>
      <c r="AK47" s="667">
        <f t="shared" si="42"/>
        <v>2</v>
      </c>
      <c r="AL47" s="667">
        <f t="shared" si="42"/>
        <v>2</v>
      </c>
      <c r="AM47" s="667">
        <f t="shared" si="42"/>
        <v>2</v>
      </c>
      <c r="AN47" s="667">
        <f t="shared" si="42"/>
        <v>2</v>
      </c>
      <c r="AO47" s="667">
        <f t="shared" si="42"/>
        <v>3</v>
      </c>
      <c r="AP47" s="667">
        <f t="shared" si="42"/>
        <v>1</v>
      </c>
      <c r="AQ47" s="667">
        <f t="shared" si="42"/>
        <v>3</v>
      </c>
      <c r="AR47" s="667">
        <f t="shared" si="42"/>
        <v>1</v>
      </c>
      <c r="AS47" s="734">
        <f>COUNTIF($AA47:$AR47,"=-2")</f>
        <v>0</v>
      </c>
      <c r="AT47" s="735">
        <f>COUNTIF($AA47:$AR47,"=-1")</f>
        <v>0</v>
      </c>
      <c r="AU47" s="735">
        <f>COUNTIF($AA47:$AR47,"=0")</f>
        <v>4</v>
      </c>
      <c r="AV47" s="735">
        <f>COUNTIF($AA47:$AR47,"=1")</f>
        <v>4</v>
      </c>
      <c r="AW47" s="735">
        <f>COUNTIF($AA47:$AR47,"=2")</f>
        <v>6</v>
      </c>
      <c r="AX47" s="736">
        <f>COUNTIF($AA47:$AR47,"&gt;2")</f>
        <v>4</v>
      </c>
      <c r="AY47" s="711">
        <f t="shared" si="43"/>
      </c>
      <c r="AZ47" s="711">
        <f t="shared" si="43"/>
        <v>2</v>
      </c>
      <c r="BA47" s="711">
        <f t="shared" si="43"/>
      </c>
      <c r="BB47" s="711">
        <f t="shared" si="43"/>
      </c>
      <c r="BC47" s="711">
        <f t="shared" si="43"/>
        <v>0</v>
      </c>
      <c r="BD47" s="711">
        <f t="shared" si="43"/>
      </c>
      <c r="BE47" s="711">
        <f t="shared" si="43"/>
      </c>
      <c r="BF47" s="711">
        <f t="shared" si="43"/>
        <v>0</v>
      </c>
      <c r="BG47" s="711">
        <f t="shared" si="43"/>
      </c>
      <c r="BH47" s="711">
        <f t="shared" si="43"/>
      </c>
      <c r="BI47" s="711">
        <f t="shared" si="43"/>
        <v>2</v>
      </c>
      <c r="BJ47" s="711">
        <f t="shared" si="43"/>
      </c>
      <c r="BK47" s="711">
        <f t="shared" si="43"/>
      </c>
      <c r="BL47" s="711">
        <f t="shared" si="43"/>
      </c>
      <c r="BM47" s="711">
        <f t="shared" si="43"/>
      </c>
      <c r="BN47" s="711">
        <f t="shared" si="43"/>
        <v>1</v>
      </c>
      <c r="BO47" s="711">
        <f t="shared" si="44"/>
      </c>
      <c r="BP47" s="712">
        <f t="shared" si="44"/>
      </c>
      <c r="BQ47" s="711">
        <f t="shared" si="45"/>
        <v>0</v>
      </c>
      <c r="BR47" s="711">
        <f t="shared" si="45"/>
      </c>
      <c r="BS47" s="711">
        <f t="shared" si="45"/>
        <v>1</v>
      </c>
      <c r="BT47" s="711">
        <f t="shared" si="45"/>
        <v>0</v>
      </c>
      <c r="BU47" s="711">
        <f t="shared" si="45"/>
      </c>
      <c r="BV47" s="711">
        <f t="shared" si="45"/>
        <v>3</v>
      </c>
      <c r="BW47" s="711">
        <f t="shared" si="45"/>
      </c>
      <c r="BX47" s="711">
        <f t="shared" si="45"/>
      </c>
      <c r="BY47" s="711">
        <f t="shared" si="45"/>
        <v>1</v>
      </c>
      <c r="BZ47" s="711">
        <f t="shared" si="45"/>
        <v>2</v>
      </c>
      <c r="CA47" s="711">
        <f t="shared" si="45"/>
      </c>
      <c r="CB47" s="711">
        <f t="shared" si="45"/>
        <v>2</v>
      </c>
      <c r="CC47" s="711">
        <f t="shared" si="45"/>
        <v>2</v>
      </c>
      <c r="CD47" s="711">
        <f t="shared" si="45"/>
        <v>2</v>
      </c>
      <c r="CE47" s="711">
        <f t="shared" si="45"/>
      </c>
      <c r="CF47" s="711">
        <f t="shared" si="45"/>
      </c>
      <c r="CG47" s="711">
        <f t="shared" si="46"/>
      </c>
      <c r="CH47" s="711">
        <f t="shared" si="46"/>
        <v>1</v>
      </c>
      <c r="CI47" s="720">
        <f t="shared" si="47"/>
      </c>
      <c r="CJ47" s="711">
        <f t="shared" si="47"/>
      </c>
      <c r="CK47" s="711">
        <f t="shared" si="47"/>
      </c>
      <c r="CL47" s="711">
        <f t="shared" si="47"/>
      </c>
      <c r="CM47" s="711">
        <f t="shared" si="47"/>
      </c>
      <c r="CN47" s="711">
        <f t="shared" si="47"/>
      </c>
      <c r="CO47" s="711">
        <f t="shared" si="47"/>
        <v>3</v>
      </c>
      <c r="CP47" s="711">
        <f t="shared" si="47"/>
      </c>
      <c r="CQ47" s="711">
        <f t="shared" si="47"/>
      </c>
      <c r="CR47" s="711">
        <f t="shared" si="47"/>
      </c>
      <c r="CS47" s="711">
        <f t="shared" si="47"/>
      </c>
      <c r="CT47" s="711">
        <f t="shared" si="47"/>
      </c>
      <c r="CU47" s="711">
        <f t="shared" si="47"/>
      </c>
      <c r="CV47" s="711">
        <f t="shared" si="47"/>
      </c>
      <c r="CW47" s="711">
        <f t="shared" si="47"/>
        <v>3</v>
      </c>
      <c r="CX47" s="711">
        <f t="shared" si="47"/>
      </c>
      <c r="CY47" s="711">
        <f t="shared" si="48"/>
        <v>3</v>
      </c>
      <c r="CZ47" s="711">
        <f t="shared" si="48"/>
      </c>
      <c r="DA47" s="737">
        <f>SUM(AY47:BP47)</f>
        <v>5</v>
      </c>
      <c r="DB47" s="738">
        <f>SUM(BQ47:CH47)</f>
        <v>14</v>
      </c>
      <c r="DC47" s="739">
        <f>SUM(CI47:CZ47)</f>
        <v>9</v>
      </c>
      <c r="DD47" s="740"/>
      <c r="DE47" s="741"/>
      <c r="DF47" s="741"/>
      <c r="DG47" s="741"/>
      <c r="DH47" s="741"/>
      <c r="DI47" s="741"/>
      <c r="DJ47" s="741"/>
      <c r="DK47" s="741"/>
      <c r="DL47" s="741"/>
      <c r="DM47" s="741"/>
      <c r="DN47" s="741"/>
      <c r="DO47" s="741"/>
      <c r="DP47" s="741"/>
      <c r="DQ47" s="741"/>
      <c r="DR47" s="741"/>
      <c r="DS47" s="741"/>
      <c r="DT47" s="741"/>
      <c r="DU47" s="741"/>
      <c r="DV47" s="741"/>
      <c r="DW47" s="741"/>
      <c r="DX47" s="741"/>
      <c r="DY47" s="741"/>
      <c r="DZ47" s="741"/>
      <c r="EA47" s="741"/>
      <c r="EB47" s="741"/>
      <c r="EC47" s="741"/>
      <c r="ED47" s="741"/>
      <c r="EE47" s="741"/>
      <c r="EF47" s="741"/>
      <c r="EG47" s="741"/>
      <c r="EH47" s="741"/>
      <c r="EI47" s="741"/>
      <c r="EJ47" s="741"/>
      <c r="EK47" s="741"/>
      <c r="EL47" s="741"/>
      <c r="EM47" s="741"/>
      <c r="EN47" s="741"/>
      <c r="EO47" s="741"/>
      <c r="EP47" s="741"/>
      <c r="EQ47" s="741"/>
      <c r="ER47" s="741"/>
      <c r="ES47" s="741"/>
      <c r="ET47" s="741"/>
      <c r="EU47" s="741"/>
      <c r="EV47" s="741"/>
      <c r="EW47" s="741"/>
      <c r="EX47" s="741"/>
      <c r="EY47" s="741"/>
      <c r="EZ47" s="741"/>
      <c r="FA47" s="741"/>
      <c r="FB47" s="741"/>
      <c r="FC47" s="741"/>
      <c r="FD47" s="741"/>
      <c r="FE47" s="741"/>
      <c r="FF47" s="741"/>
      <c r="FG47" s="741"/>
      <c r="FH47" s="741"/>
      <c r="FI47" s="741"/>
      <c r="FJ47" s="741"/>
      <c r="FK47" s="741"/>
      <c r="FL47" s="741"/>
      <c r="FM47" s="741"/>
      <c r="FN47" s="741"/>
      <c r="FO47" s="741"/>
      <c r="FP47" s="741"/>
      <c r="FQ47" s="741"/>
      <c r="FR47" s="741"/>
      <c r="FS47" s="741"/>
      <c r="FT47" s="741"/>
      <c r="FU47" s="741"/>
      <c r="FV47" s="741"/>
      <c r="FW47" s="741"/>
      <c r="FX47" s="741"/>
      <c r="FY47" s="741"/>
      <c r="FZ47" s="741"/>
      <c r="GA47" s="741"/>
      <c r="GB47" s="741"/>
      <c r="GC47" s="741"/>
      <c r="GD47" s="741"/>
      <c r="GE47" s="741"/>
      <c r="GF47" s="741"/>
      <c r="GG47" s="741"/>
      <c r="GH47" s="741"/>
      <c r="GI47" s="741"/>
      <c r="GJ47" s="741"/>
      <c r="GK47" s="741"/>
      <c r="GL47" s="741"/>
      <c r="GM47" s="741"/>
      <c r="GN47" s="741"/>
      <c r="GO47" s="741"/>
      <c r="GP47" s="741"/>
      <c r="GQ47" s="741"/>
      <c r="GR47" s="741"/>
      <c r="GS47" s="741"/>
      <c r="GT47" s="741"/>
      <c r="GU47" s="741"/>
      <c r="GV47" s="741"/>
      <c r="GW47" s="741"/>
      <c r="GX47" s="741"/>
      <c r="GY47" s="741"/>
      <c r="GZ47" s="741"/>
      <c r="HA47" s="741"/>
      <c r="HB47" s="741"/>
      <c r="HC47" s="741"/>
      <c r="HD47" s="741"/>
      <c r="HE47" s="741"/>
      <c r="HF47" s="741"/>
      <c r="HG47" s="741"/>
      <c r="HH47" s="741"/>
      <c r="HI47" s="741"/>
      <c r="HJ47" s="741"/>
      <c r="HK47" s="741"/>
      <c r="HL47" s="741"/>
      <c r="HM47" s="741"/>
      <c r="HN47" s="741"/>
      <c r="HO47" s="741"/>
      <c r="HP47" s="741"/>
      <c r="HQ47" s="741"/>
      <c r="HR47" s="741"/>
      <c r="HS47" s="741"/>
      <c r="HT47" s="741"/>
      <c r="HU47" s="741"/>
      <c r="HV47" s="741"/>
      <c r="HW47" s="741"/>
      <c r="HX47" s="741"/>
      <c r="HY47" s="741"/>
      <c r="HZ47" s="741"/>
      <c r="IA47" s="741"/>
      <c r="IB47" s="741"/>
      <c r="IC47" s="741"/>
      <c r="ID47" s="741"/>
      <c r="IE47" s="741"/>
      <c r="IF47" s="741"/>
      <c r="IG47" s="741"/>
      <c r="IH47" s="741"/>
      <c r="II47" s="741"/>
      <c r="IJ47" s="741"/>
      <c r="IK47" s="741"/>
      <c r="IL47" s="741"/>
      <c r="IM47" s="741"/>
      <c r="IN47" s="741"/>
      <c r="IO47" s="741"/>
      <c r="IP47" s="741"/>
      <c r="IQ47" s="741"/>
      <c r="IR47" s="741"/>
      <c r="IS47" s="741"/>
      <c r="IT47" s="741"/>
      <c r="IU47" s="741"/>
      <c r="IV47" s="741"/>
    </row>
    <row r="48" spans="1:108" ht="15">
      <c r="A48" s="674"/>
      <c r="B48" s="208"/>
      <c r="C48" s="208"/>
      <c r="D48" s="208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4"/>
      <c r="Q48" s="744"/>
      <c r="R48" s="744"/>
      <c r="S48" s="744"/>
      <c r="T48" s="744"/>
      <c r="U48" s="744"/>
      <c r="V48" s="744"/>
      <c r="W48" s="744"/>
      <c r="X48" s="813">
        <f>SUM(Y43:Y47)-MAX(Y43:Y47)</f>
        <v>361</v>
      </c>
      <c r="Y48" s="814"/>
      <c r="Z48" s="681"/>
      <c r="AA48" s="667"/>
      <c r="AB48" s="667"/>
      <c r="AC48" s="667"/>
      <c r="AD48" s="667"/>
      <c r="AE48" s="667"/>
      <c r="AF48" s="667"/>
      <c r="AG48" s="667"/>
      <c r="AH48" s="667"/>
      <c r="AI48" s="667"/>
      <c r="AJ48" s="667"/>
      <c r="AK48" s="667"/>
      <c r="AL48" s="667"/>
      <c r="AM48" s="667"/>
      <c r="AN48" s="667"/>
      <c r="AO48" s="667"/>
      <c r="AP48" s="667"/>
      <c r="AQ48" s="667"/>
      <c r="AR48" s="667"/>
      <c r="AS48" s="819">
        <f>SUM(AS43:AS47)</f>
        <v>0</v>
      </c>
      <c r="AT48" s="807">
        <f aca="true" t="shared" si="49" ref="AT48:DC48">SUM(AT43:AT47)</f>
        <v>1</v>
      </c>
      <c r="AU48" s="807">
        <f t="shared" si="49"/>
        <v>27</v>
      </c>
      <c r="AV48" s="807">
        <f t="shared" si="49"/>
        <v>31</v>
      </c>
      <c r="AW48" s="807">
        <f t="shared" si="49"/>
        <v>18</v>
      </c>
      <c r="AX48" s="809">
        <f t="shared" si="49"/>
        <v>13</v>
      </c>
      <c r="AY48" s="711">
        <f t="shared" si="49"/>
        <v>0</v>
      </c>
      <c r="AZ48" s="711">
        <f t="shared" si="49"/>
        <v>8</v>
      </c>
      <c r="BA48" s="711">
        <f t="shared" si="49"/>
        <v>0</v>
      </c>
      <c r="BB48" s="711">
        <f t="shared" si="49"/>
        <v>0</v>
      </c>
      <c r="BC48" s="711">
        <f t="shared" si="49"/>
        <v>4</v>
      </c>
      <c r="BD48" s="711">
        <f t="shared" si="49"/>
        <v>0</v>
      </c>
      <c r="BE48" s="711">
        <f t="shared" si="49"/>
        <v>0</v>
      </c>
      <c r="BF48" s="711">
        <f t="shared" si="49"/>
        <v>2</v>
      </c>
      <c r="BG48" s="711">
        <f t="shared" si="49"/>
        <v>0</v>
      </c>
      <c r="BH48" s="711">
        <f t="shared" si="49"/>
        <v>0</v>
      </c>
      <c r="BI48" s="711">
        <f t="shared" si="49"/>
        <v>6</v>
      </c>
      <c r="BJ48" s="711">
        <f t="shared" si="49"/>
        <v>0</v>
      </c>
      <c r="BK48" s="711">
        <f t="shared" si="49"/>
        <v>0</v>
      </c>
      <c r="BL48" s="711">
        <f t="shared" si="49"/>
        <v>0</v>
      </c>
      <c r="BM48" s="711">
        <f t="shared" si="49"/>
        <v>0</v>
      </c>
      <c r="BN48" s="711">
        <f t="shared" si="49"/>
        <v>6</v>
      </c>
      <c r="BO48" s="711">
        <f t="shared" si="49"/>
        <v>0</v>
      </c>
      <c r="BP48" s="712">
        <f t="shared" si="49"/>
        <v>0</v>
      </c>
      <c r="BQ48" s="711">
        <f t="shared" si="49"/>
        <v>3</v>
      </c>
      <c r="BR48" s="711">
        <f t="shared" si="49"/>
        <v>0</v>
      </c>
      <c r="BS48" s="711">
        <f t="shared" si="49"/>
        <v>9</v>
      </c>
      <c r="BT48" s="711">
        <f t="shared" si="49"/>
        <v>0</v>
      </c>
      <c r="BU48" s="711">
        <f t="shared" si="49"/>
        <v>0</v>
      </c>
      <c r="BV48" s="711">
        <f t="shared" si="49"/>
        <v>6</v>
      </c>
      <c r="BW48" s="711">
        <f t="shared" si="49"/>
        <v>0</v>
      </c>
      <c r="BX48" s="711">
        <f t="shared" si="49"/>
        <v>0</v>
      </c>
      <c r="BY48" s="711">
        <f t="shared" si="49"/>
        <v>7</v>
      </c>
      <c r="BZ48" s="711">
        <f t="shared" si="49"/>
        <v>6</v>
      </c>
      <c r="CA48" s="711">
        <f t="shared" si="49"/>
        <v>0</v>
      </c>
      <c r="CB48" s="711">
        <f t="shared" si="49"/>
        <v>12</v>
      </c>
      <c r="CC48" s="711">
        <f t="shared" si="49"/>
        <v>7</v>
      </c>
      <c r="CD48" s="711">
        <f t="shared" si="49"/>
        <v>9</v>
      </c>
      <c r="CE48" s="711">
        <f t="shared" si="49"/>
        <v>0</v>
      </c>
      <c r="CF48" s="711">
        <f t="shared" si="49"/>
        <v>0</v>
      </c>
      <c r="CG48" s="711">
        <f t="shared" si="49"/>
        <v>0</v>
      </c>
      <c r="CH48" s="711">
        <f t="shared" si="49"/>
        <v>6</v>
      </c>
      <c r="CI48" s="720">
        <f t="shared" si="49"/>
        <v>0</v>
      </c>
      <c r="CJ48" s="711">
        <f t="shared" si="49"/>
        <v>0</v>
      </c>
      <c r="CK48" s="711">
        <f t="shared" si="49"/>
        <v>0</v>
      </c>
      <c r="CL48" s="711">
        <f t="shared" si="49"/>
        <v>0</v>
      </c>
      <c r="CM48" s="711">
        <f t="shared" si="49"/>
        <v>0</v>
      </c>
      <c r="CN48" s="711">
        <f t="shared" si="49"/>
        <v>0</v>
      </c>
      <c r="CO48" s="711">
        <f t="shared" si="49"/>
        <v>9</v>
      </c>
      <c r="CP48" s="711">
        <f t="shared" si="49"/>
        <v>0</v>
      </c>
      <c r="CQ48" s="711">
        <f t="shared" si="49"/>
        <v>0</v>
      </c>
      <c r="CR48" s="711">
        <f t="shared" si="49"/>
        <v>0</v>
      </c>
      <c r="CS48" s="711">
        <f t="shared" si="49"/>
        <v>0</v>
      </c>
      <c r="CT48" s="711">
        <f t="shared" si="49"/>
        <v>0</v>
      </c>
      <c r="CU48" s="711">
        <f t="shared" si="49"/>
        <v>0</v>
      </c>
      <c r="CV48" s="711">
        <f t="shared" si="49"/>
        <v>0</v>
      </c>
      <c r="CW48" s="711">
        <f t="shared" si="49"/>
        <v>6</v>
      </c>
      <c r="CX48" s="711">
        <f t="shared" si="49"/>
        <v>0</v>
      </c>
      <c r="CY48" s="711">
        <f t="shared" si="49"/>
        <v>3</v>
      </c>
      <c r="CZ48" s="711">
        <f t="shared" si="49"/>
        <v>0</v>
      </c>
      <c r="DA48" s="811">
        <f t="shared" si="49"/>
        <v>26</v>
      </c>
      <c r="DB48" s="821">
        <f t="shared" si="49"/>
        <v>65</v>
      </c>
      <c r="DC48" s="823">
        <f t="shared" si="49"/>
        <v>18</v>
      </c>
      <c r="DD48" s="687"/>
    </row>
    <row r="49" spans="1:108" ht="15.75" thickBot="1">
      <c r="A49" s="674"/>
      <c r="B49" s="208"/>
      <c r="C49" s="208"/>
      <c r="D49" s="208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744"/>
      <c r="Q49" s="744"/>
      <c r="R49" s="744"/>
      <c r="S49" s="744"/>
      <c r="T49" s="744"/>
      <c r="U49" s="744"/>
      <c r="V49" s="744"/>
      <c r="W49" s="744"/>
      <c r="X49" s="815"/>
      <c r="Y49" s="816"/>
      <c r="Z49" s="681"/>
      <c r="AA49" s="667"/>
      <c r="AB49" s="667"/>
      <c r="AC49" s="667"/>
      <c r="AD49" s="667"/>
      <c r="AE49" s="667"/>
      <c r="AF49" s="667"/>
      <c r="AG49" s="667"/>
      <c r="AH49" s="667"/>
      <c r="AI49" s="667"/>
      <c r="AJ49" s="667"/>
      <c r="AK49" s="667"/>
      <c r="AL49" s="667"/>
      <c r="AM49" s="667"/>
      <c r="AN49" s="667"/>
      <c r="AO49" s="667"/>
      <c r="AP49" s="667"/>
      <c r="AQ49" s="667"/>
      <c r="AR49" s="667"/>
      <c r="AS49" s="820"/>
      <c r="AT49" s="808"/>
      <c r="AU49" s="808"/>
      <c r="AV49" s="808"/>
      <c r="AW49" s="808"/>
      <c r="AX49" s="810"/>
      <c r="AY49" s="711"/>
      <c r="AZ49" s="711"/>
      <c r="BA49" s="711"/>
      <c r="BB49" s="711"/>
      <c r="BC49" s="711"/>
      <c r="BD49" s="711"/>
      <c r="BE49" s="711"/>
      <c r="BF49" s="711"/>
      <c r="BG49" s="711"/>
      <c r="BH49" s="711"/>
      <c r="BI49" s="711"/>
      <c r="BJ49" s="711"/>
      <c r="BK49" s="711"/>
      <c r="BL49" s="711"/>
      <c r="BM49" s="711"/>
      <c r="BN49" s="711"/>
      <c r="BO49" s="711"/>
      <c r="BP49" s="712"/>
      <c r="BQ49" s="711"/>
      <c r="BR49" s="711"/>
      <c r="BS49" s="711"/>
      <c r="BT49" s="711"/>
      <c r="BU49" s="711"/>
      <c r="BV49" s="711"/>
      <c r="BW49" s="711"/>
      <c r="BX49" s="711"/>
      <c r="BY49" s="711"/>
      <c r="BZ49" s="711"/>
      <c r="CA49" s="711"/>
      <c r="CB49" s="711"/>
      <c r="CC49" s="711"/>
      <c r="CD49" s="711"/>
      <c r="CE49" s="711"/>
      <c r="CF49" s="711"/>
      <c r="CG49" s="711"/>
      <c r="CH49" s="711"/>
      <c r="CI49" s="720"/>
      <c r="CJ49" s="711"/>
      <c r="CK49" s="711"/>
      <c r="CL49" s="711"/>
      <c r="CM49" s="711"/>
      <c r="CN49" s="711"/>
      <c r="CO49" s="711"/>
      <c r="CP49" s="711"/>
      <c r="CQ49" s="711"/>
      <c r="CR49" s="711"/>
      <c r="CS49" s="711"/>
      <c r="CT49" s="711"/>
      <c r="CU49" s="711"/>
      <c r="CV49" s="711"/>
      <c r="CW49" s="711"/>
      <c r="CX49" s="711"/>
      <c r="CY49" s="711"/>
      <c r="CZ49" s="711"/>
      <c r="DA49" s="812"/>
      <c r="DB49" s="822"/>
      <c r="DC49" s="824"/>
      <c r="DD49" s="687"/>
    </row>
    <row r="50" spans="1:108" ht="15.75" thickBot="1">
      <c r="A50" s="674"/>
      <c r="B50" s="208"/>
      <c r="C50" s="208"/>
      <c r="D50" s="208"/>
      <c r="E50" s="742"/>
      <c r="F50" s="742"/>
      <c r="G50" s="742"/>
      <c r="H50" s="742"/>
      <c r="I50" s="742"/>
      <c r="J50" s="742"/>
      <c r="K50" s="742"/>
      <c r="L50" s="742"/>
      <c r="M50" s="742"/>
      <c r="N50" s="742"/>
      <c r="O50" s="742"/>
      <c r="P50" s="744"/>
      <c r="Q50" s="744"/>
      <c r="R50" s="744"/>
      <c r="S50" s="744"/>
      <c r="T50" s="744"/>
      <c r="U50" s="744"/>
      <c r="V50" s="744"/>
      <c r="W50" s="744"/>
      <c r="X50" s="817"/>
      <c r="Y50" s="818"/>
      <c r="Z50" s="681"/>
      <c r="AA50" s="667"/>
      <c r="AB50" s="667"/>
      <c r="AC50" s="667"/>
      <c r="AD50" s="667"/>
      <c r="AE50" s="667"/>
      <c r="AF50" s="667"/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667"/>
      <c r="AR50" s="667"/>
      <c r="AS50" s="682"/>
      <c r="AT50" s="683"/>
      <c r="AU50" s="683"/>
      <c r="AV50" s="683"/>
      <c r="AW50" s="683"/>
      <c r="AX50" s="683"/>
      <c r="AY50" s="684"/>
      <c r="AZ50" s="685"/>
      <c r="BA50" s="685"/>
      <c r="BB50" s="685"/>
      <c r="BC50" s="685"/>
      <c r="BD50" s="685"/>
      <c r="BE50" s="685"/>
      <c r="BF50" s="685"/>
      <c r="BG50" s="685"/>
      <c r="BH50" s="685"/>
      <c r="BI50" s="685"/>
      <c r="BJ50" s="685"/>
      <c r="BK50" s="685"/>
      <c r="BL50" s="685"/>
      <c r="BM50" s="685"/>
      <c r="BN50" s="685"/>
      <c r="BO50" s="685"/>
      <c r="BP50" s="686"/>
      <c r="BQ50" s="685"/>
      <c r="BR50" s="685"/>
      <c r="BS50" s="685"/>
      <c r="BT50" s="685"/>
      <c r="BU50" s="685"/>
      <c r="BV50" s="685"/>
      <c r="BW50" s="685"/>
      <c r="BX50" s="685"/>
      <c r="BY50" s="685"/>
      <c r="BZ50" s="685"/>
      <c r="CA50" s="685"/>
      <c r="CB50" s="685"/>
      <c r="CC50" s="685"/>
      <c r="CD50" s="685"/>
      <c r="CE50" s="685"/>
      <c r="CF50" s="685"/>
      <c r="CG50" s="685"/>
      <c r="CH50" s="685"/>
      <c r="CI50" s="684"/>
      <c r="CJ50" s="685"/>
      <c r="CK50" s="685"/>
      <c r="CL50" s="685"/>
      <c r="CM50" s="685"/>
      <c r="CN50" s="685"/>
      <c r="CO50" s="685"/>
      <c r="CP50" s="685"/>
      <c r="CQ50" s="685"/>
      <c r="CR50" s="685"/>
      <c r="CS50" s="685"/>
      <c r="CT50" s="685"/>
      <c r="CU50" s="685"/>
      <c r="CV50" s="685"/>
      <c r="CW50" s="685"/>
      <c r="CX50" s="685"/>
      <c r="CY50" s="685"/>
      <c r="CZ50" s="686"/>
      <c r="DA50" s="683"/>
      <c r="DB50" s="683"/>
      <c r="DC50" s="683"/>
      <c r="DD50" s="687"/>
    </row>
    <row r="51" spans="1:108" ht="15">
      <c r="A51" s="688"/>
      <c r="B51" s="745"/>
      <c r="C51" s="746" t="str">
        <f>C41</f>
        <v>HOWARDS GROVE</v>
      </c>
      <c r="D51" s="746" t="str">
        <f>C41</f>
        <v>HOWARDS GROVE</v>
      </c>
      <c r="E51" s="747">
        <f>SUM(E43:E47)-MAX(E43:E47)</f>
        <v>17</v>
      </c>
      <c r="F51" s="747">
        <f aca="true" t="shared" si="50" ref="F51:Y51">SUM(F43:F47)-MAX(F43:F47)</f>
        <v>18</v>
      </c>
      <c r="G51" s="747">
        <f t="shared" si="50"/>
        <v>21</v>
      </c>
      <c r="H51" s="747">
        <f t="shared" si="50"/>
        <v>16</v>
      </c>
      <c r="I51" s="747">
        <f t="shared" si="50"/>
        <v>14</v>
      </c>
      <c r="J51" s="747">
        <f t="shared" si="50"/>
        <v>19</v>
      </c>
      <c r="K51" s="747">
        <f t="shared" si="50"/>
        <v>26</v>
      </c>
      <c r="L51" s="747">
        <f t="shared" si="50"/>
        <v>11</v>
      </c>
      <c r="M51" s="747">
        <f t="shared" si="50"/>
        <v>20</v>
      </c>
      <c r="N51" s="747">
        <f t="shared" si="50"/>
        <v>170</v>
      </c>
      <c r="O51" s="747">
        <f t="shared" si="50"/>
        <v>20</v>
      </c>
      <c r="P51" s="747">
        <f t="shared" si="50"/>
        <v>15</v>
      </c>
      <c r="Q51" s="747">
        <f t="shared" si="50"/>
        <v>23</v>
      </c>
      <c r="R51" s="747">
        <f t="shared" si="50"/>
        <v>21</v>
      </c>
      <c r="S51" s="747">
        <f t="shared" si="50"/>
        <v>22</v>
      </c>
      <c r="T51" s="747">
        <f t="shared" si="50"/>
        <v>23</v>
      </c>
      <c r="U51" s="747">
        <f t="shared" si="50"/>
        <v>14</v>
      </c>
      <c r="V51" s="747">
        <f t="shared" si="50"/>
        <v>20</v>
      </c>
      <c r="W51" s="747">
        <f t="shared" si="50"/>
        <v>19</v>
      </c>
      <c r="X51" s="747">
        <f t="shared" si="50"/>
        <v>187</v>
      </c>
      <c r="Y51" s="747">
        <f t="shared" si="50"/>
        <v>361</v>
      </c>
      <c r="Z51" s="748"/>
      <c r="AA51" s="667"/>
      <c r="AB51" s="667"/>
      <c r="AC51" s="667"/>
      <c r="AD51" s="667"/>
      <c r="AE51" s="667"/>
      <c r="AF51" s="667"/>
      <c r="AG51" s="667"/>
      <c r="AH51" s="667"/>
      <c r="AI51" s="667"/>
      <c r="AJ51" s="667"/>
      <c r="AK51" s="667"/>
      <c r="AL51" s="667"/>
      <c r="AM51" s="667"/>
      <c r="AN51" s="667"/>
      <c r="AO51" s="667"/>
      <c r="AP51" s="667"/>
      <c r="AQ51" s="667"/>
      <c r="AR51" s="667"/>
      <c r="AS51" s="682"/>
      <c r="AT51" s="683"/>
      <c r="AU51" s="683"/>
      <c r="AV51" s="683"/>
      <c r="AW51" s="683"/>
      <c r="AX51" s="683"/>
      <c r="AY51" s="684"/>
      <c r="AZ51" s="685"/>
      <c r="BA51" s="685"/>
      <c r="BB51" s="685"/>
      <c r="BC51" s="685"/>
      <c r="BD51" s="685"/>
      <c r="BE51" s="685"/>
      <c r="BF51" s="685"/>
      <c r="BG51" s="685"/>
      <c r="BH51" s="685"/>
      <c r="BI51" s="685"/>
      <c r="BJ51" s="685"/>
      <c r="BK51" s="685"/>
      <c r="BL51" s="685"/>
      <c r="BM51" s="685"/>
      <c r="BN51" s="685"/>
      <c r="BO51" s="685"/>
      <c r="BP51" s="686"/>
      <c r="BQ51" s="685"/>
      <c r="BR51" s="685"/>
      <c r="BS51" s="685"/>
      <c r="BT51" s="685"/>
      <c r="BU51" s="685"/>
      <c r="BV51" s="685"/>
      <c r="BW51" s="685"/>
      <c r="BX51" s="685"/>
      <c r="BY51" s="685"/>
      <c r="BZ51" s="685"/>
      <c r="CA51" s="685"/>
      <c r="CB51" s="685"/>
      <c r="CC51" s="685"/>
      <c r="CD51" s="685"/>
      <c r="CE51" s="685"/>
      <c r="CF51" s="685"/>
      <c r="CG51" s="685"/>
      <c r="CH51" s="685"/>
      <c r="CI51" s="684"/>
      <c r="CJ51" s="685"/>
      <c r="CK51" s="685"/>
      <c r="CL51" s="685"/>
      <c r="CM51" s="685"/>
      <c r="CN51" s="685"/>
      <c r="CO51" s="685"/>
      <c r="CP51" s="685"/>
      <c r="CQ51" s="685"/>
      <c r="CR51" s="685"/>
      <c r="CS51" s="685"/>
      <c r="CT51" s="685"/>
      <c r="CU51" s="685"/>
      <c r="CV51" s="685"/>
      <c r="CW51" s="685"/>
      <c r="CX51" s="685"/>
      <c r="CY51" s="685"/>
      <c r="CZ51" s="686"/>
      <c r="DA51" s="683"/>
      <c r="DB51" s="683"/>
      <c r="DC51" s="683"/>
      <c r="DD51" s="687"/>
    </row>
    <row r="52" spans="1:108" ht="15">
      <c r="A52" s="674"/>
      <c r="B52" s="695"/>
      <c r="C52" s="696"/>
      <c r="D52" s="697" t="s">
        <v>50</v>
      </c>
      <c r="E52" s="702">
        <f aca="true" t="shared" si="51" ref="E52:Y52">E$4</f>
        <v>4</v>
      </c>
      <c r="F52" s="702">
        <f t="shared" si="51"/>
        <v>3</v>
      </c>
      <c r="G52" s="702">
        <f t="shared" si="51"/>
        <v>4</v>
      </c>
      <c r="H52" s="702">
        <f t="shared" si="51"/>
        <v>4</v>
      </c>
      <c r="I52" s="702">
        <f t="shared" si="51"/>
        <v>3</v>
      </c>
      <c r="J52" s="702">
        <f t="shared" si="51"/>
        <v>4</v>
      </c>
      <c r="K52" s="702">
        <f t="shared" si="51"/>
        <v>5</v>
      </c>
      <c r="L52" s="702">
        <f t="shared" si="51"/>
        <v>3</v>
      </c>
      <c r="M52" s="702">
        <f t="shared" si="51"/>
        <v>4</v>
      </c>
      <c r="N52" s="702">
        <f t="shared" si="51"/>
        <v>34</v>
      </c>
      <c r="O52" s="702">
        <f t="shared" si="51"/>
        <v>4</v>
      </c>
      <c r="P52" s="702">
        <f t="shared" si="51"/>
        <v>3</v>
      </c>
      <c r="Q52" s="702">
        <f t="shared" si="51"/>
        <v>4</v>
      </c>
      <c r="R52" s="702">
        <f t="shared" si="51"/>
        <v>4</v>
      </c>
      <c r="S52" s="702">
        <f t="shared" si="51"/>
        <v>4</v>
      </c>
      <c r="T52" s="702">
        <f t="shared" si="51"/>
        <v>5</v>
      </c>
      <c r="U52" s="702">
        <f t="shared" si="51"/>
        <v>3</v>
      </c>
      <c r="V52" s="702">
        <f t="shared" si="51"/>
        <v>5</v>
      </c>
      <c r="W52" s="702">
        <f t="shared" si="51"/>
        <v>4</v>
      </c>
      <c r="X52" s="702">
        <f t="shared" si="51"/>
        <v>36</v>
      </c>
      <c r="Y52" s="702">
        <f t="shared" si="51"/>
        <v>70</v>
      </c>
      <c r="Z52" s="681"/>
      <c r="AA52" s="667"/>
      <c r="AB52" s="667"/>
      <c r="AC52" s="667"/>
      <c r="AD52" s="667"/>
      <c r="AE52" s="667"/>
      <c r="AF52" s="667"/>
      <c r="AG52" s="667"/>
      <c r="AH52" s="667"/>
      <c r="AI52" s="667"/>
      <c r="AJ52" s="667"/>
      <c r="AK52" s="667"/>
      <c r="AL52" s="667"/>
      <c r="AM52" s="667"/>
      <c r="AN52" s="667"/>
      <c r="AO52" s="667"/>
      <c r="AP52" s="667"/>
      <c r="AQ52" s="667"/>
      <c r="AR52" s="667"/>
      <c r="AS52" s="682"/>
      <c r="AT52" s="683"/>
      <c r="AU52" s="683"/>
      <c r="AV52" s="683"/>
      <c r="AW52" s="683"/>
      <c r="AX52" s="683"/>
      <c r="AY52" s="684"/>
      <c r="AZ52" s="685"/>
      <c r="BA52" s="685"/>
      <c r="BB52" s="685"/>
      <c r="BC52" s="685"/>
      <c r="BD52" s="685"/>
      <c r="BE52" s="685"/>
      <c r="BF52" s="685"/>
      <c r="BG52" s="685"/>
      <c r="BH52" s="685"/>
      <c r="BI52" s="685"/>
      <c r="BJ52" s="685"/>
      <c r="BK52" s="685"/>
      <c r="BL52" s="685"/>
      <c r="BM52" s="685"/>
      <c r="BN52" s="685"/>
      <c r="BO52" s="685"/>
      <c r="BP52" s="686"/>
      <c r="BQ52" s="685"/>
      <c r="BR52" s="685"/>
      <c r="BS52" s="685"/>
      <c r="BT52" s="685"/>
      <c r="BU52" s="685"/>
      <c r="BV52" s="685"/>
      <c r="BW52" s="685"/>
      <c r="BX52" s="685"/>
      <c r="BY52" s="685"/>
      <c r="BZ52" s="685"/>
      <c r="CA52" s="685"/>
      <c r="CB52" s="685"/>
      <c r="CC52" s="685"/>
      <c r="CD52" s="685"/>
      <c r="CE52" s="685"/>
      <c r="CF52" s="685"/>
      <c r="CG52" s="685"/>
      <c r="CH52" s="685"/>
      <c r="CI52" s="684"/>
      <c r="CJ52" s="685"/>
      <c r="CK52" s="685"/>
      <c r="CL52" s="685"/>
      <c r="CM52" s="685"/>
      <c r="CN52" s="685"/>
      <c r="CO52" s="685"/>
      <c r="CP52" s="685"/>
      <c r="CQ52" s="685"/>
      <c r="CR52" s="685"/>
      <c r="CS52" s="685"/>
      <c r="CT52" s="685"/>
      <c r="CU52" s="685"/>
      <c r="CV52" s="685"/>
      <c r="CW52" s="685"/>
      <c r="CX52" s="685"/>
      <c r="CY52" s="685"/>
      <c r="CZ52" s="686"/>
      <c r="DA52" s="683"/>
      <c r="DB52" s="683"/>
      <c r="DC52" s="683"/>
      <c r="DD52" s="687"/>
    </row>
    <row r="53" spans="1:108" ht="19.5" thickBot="1">
      <c r="A53" s="674"/>
      <c r="B53" s="699" t="s">
        <v>243</v>
      </c>
      <c r="C53" s="700" t="s">
        <v>266</v>
      </c>
      <c r="D53" s="701" t="s">
        <v>245</v>
      </c>
      <c r="E53" s="702" t="str">
        <f aca="true" t="shared" si="52" ref="E53:Y53">E$5</f>
        <v>379/335</v>
      </c>
      <c r="F53" s="702" t="str">
        <f t="shared" si="52"/>
        <v>170/137</v>
      </c>
      <c r="G53" s="702" t="str">
        <f t="shared" si="52"/>
        <v>432/428</v>
      </c>
      <c r="H53" s="702" t="str">
        <f t="shared" si="52"/>
        <v>264/232</v>
      </c>
      <c r="I53" s="702" t="str">
        <f t="shared" si="52"/>
        <v>116/110</v>
      </c>
      <c r="J53" s="702" t="str">
        <f t="shared" si="52"/>
        <v>353/291</v>
      </c>
      <c r="K53" s="702" t="str">
        <f t="shared" si="52"/>
        <v>499/422</v>
      </c>
      <c r="L53" s="702" t="str">
        <f t="shared" si="52"/>
        <v>134/128</v>
      </c>
      <c r="M53" s="702" t="str">
        <f t="shared" si="52"/>
        <v>276/264</v>
      </c>
      <c r="N53" s="702" t="str">
        <f t="shared" si="52"/>
        <v>2623/2347</v>
      </c>
      <c r="O53" s="702" t="str">
        <f t="shared" si="52"/>
        <v>381/332</v>
      </c>
      <c r="P53" s="702" t="str">
        <f t="shared" si="52"/>
        <v>142/134</v>
      </c>
      <c r="Q53" s="702" t="str">
        <f t="shared" si="52"/>
        <v>412/395</v>
      </c>
      <c r="R53" s="702" t="str">
        <f t="shared" si="52"/>
        <v>331/325</v>
      </c>
      <c r="S53" s="702" t="str">
        <f t="shared" si="52"/>
        <v>364/283</v>
      </c>
      <c r="T53" s="702" t="str">
        <f t="shared" si="52"/>
        <v>474/465</v>
      </c>
      <c r="U53" s="702" t="str">
        <f t="shared" si="52"/>
        <v>175/145</v>
      </c>
      <c r="V53" s="702" t="str">
        <f t="shared" si="52"/>
        <v>506/449</v>
      </c>
      <c r="W53" s="702" t="str">
        <f t="shared" si="52"/>
        <v>380/297</v>
      </c>
      <c r="X53" s="702" t="str">
        <f t="shared" si="52"/>
        <v>3166/2850</v>
      </c>
      <c r="Y53" s="702" t="str">
        <f t="shared" si="52"/>
        <v>5789/5197</v>
      </c>
      <c r="Z53" s="703">
        <f>X60</f>
        <v>344</v>
      </c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7"/>
      <c r="AS53" s="682"/>
      <c r="AT53" s="683"/>
      <c r="AU53" s="683"/>
      <c r="AV53" s="683"/>
      <c r="AW53" s="683"/>
      <c r="AX53" s="683"/>
      <c r="AY53" s="684"/>
      <c r="AZ53" s="685"/>
      <c r="BA53" s="685"/>
      <c r="BB53" s="685"/>
      <c r="BC53" s="685"/>
      <c r="BD53" s="685"/>
      <c r="BE53" s="685"/>
      <c r="BF53" s="685"/>
      <c r="BG53" s="685"/>
      <c r="BH53" s="685"/>
      <c r="BI53" s="685"/>
      <c r="BJ53" s="685"/>
      <c r="BK53" s="685"/>
      <c r="BL53" s="685"/>
      <c r="BM53" s="685"/>
      <c r="BN53" s="685"/>
      <c r="BO53" s="685"/>
      <c r="BP53" s="686"/>
      <c r="BQ53" s="685"/>
      <c r="BR53" s="685"/>
      <c r="BS53" s="685"/>
      <c r="BT53" s="685"/>
      <c r="BU53" s="685"/>
      <c r="BV53" s="685"/>
      <c r="BW53" s="685"/>
      <c r="BX53" s="685"/>
      <c r="BY53" s="685"/>
      <c r="BZ53" s="685"/>
      <c r="CA53" s="685"/>
      <c r="CB53" s="685"/>
      <c r="CC53" s="685"/>
      <c r="CD53" s="685"/>
      <c r="CE53" s="685"/>
      <c r="CF53" s="685"/>
      <c r="CG53" s="685"/>
      <c r="CH53" s="685"/>
      <c r="CI53" s="684"/>
      <c r="CJ53" s="685"/>
      <c r="CK53" s="685"/>
      <c r="CL53" s="685"/>
      <c r="CM53" s="685"/>
      <c r="CN53" s="685"/>
      <c r="CO53" s="685"/>
      <c r="CP53" s="685"/>
      <c r="CQ53" s="685"/>
      <c r="CR53" s="685"/>
      <c r="CS53" s="685"/>
      <c r="CT53" s="685"/>
      <c r="CU53" s="685"/>
      <c r="CV53" s="685"/>
      <c r="CW53" s="685"/>
      <c r="CX53" s="685"/>
      <c r="CY53" s="685"/>
      <c r="CZ53" s="686"/>
      <c r="DA53" s="683"/>
      <c r="DB53" s="683"/>
      <c r="DC53" s="683"/>
      <c r="DD53" s="687"/>
    </row>
    <row r="54" spans="1:108" ht="23.25" thickBot="1">
      <c r="A54" s="674"/>
      <c r="B54" s="704" t="s">
        <v>250</v>
      </c>
      <c r="C54" s="825" t="s">
        <v>251</v>
      </c>
      <c r="D54" s="826"/>
      <c r="E54" s="704">
        <v>1</v>
      </c>
      <c r="F54" s="704">
        <v>2</v>
      </c>
      <c r="G54" s="704">
        <v>3</v>
      </c>
      <c r="H54" s="704">
        <v>4</v>
      </c>
      <c r="I54" s="704">
        <v>5</v>
      </c>
      <c r="J54" s="704">
        <v>6</v>
      </c>
      <c r="K54" s="704">
        <v>7</v>
      </c>
      <c r="L54" s="704">
        <v>8</v>
      </c>
      <c r="M54" s="704">
        <v>9</v>
      </c>
      <c r="N54" s="705" t="s">
        <v>252</v>
      </c>
      <c r="O54" s="704">
        <v>10</v>
      </c>
      <c r="P54" s="704">
        <v>11</v>
      </c>
      <c r="Q54" s="704">
        <v>12</v>
      </c>
      <c r="R54" s="704">
        <v>13</v>
      </c>
      <c r="S54" s="704">
        <v>14</v>
      </c>
      <c r="T54" s="704">
        <v>15</v>
      </c>
      <c r="U54" s="704">
        <v>16</v>
      </c>
      <c r="V54" s="704">
        <v>17</v>
      </c>
      <c r="W54" s="704">
        <v>18</v>
      </c>
      <c r="X54" s="705" t="s">
        <v>253</v>
      </c>
      <c r="Y54" s="705" t="s">
        <v>254</v>
      </c>
      <c r="Z54" s="681"/>
      <c r="AA54" s="706" t="s">
        <v>6</v>
      </c>
      <c r="AB54" s="706" t="s">
        <v>6</v>
      </c>
      <c r="AC54" s="706" t="s">
        <v>6</v>
      </c>
      <c r="AD54" s="707" t="s">
        <v>6</v>
      </c>
      <c r="AE54" s="707" t="s">
        <v>6</v>
      </c>
      <c r="AF54" s="667"/>
      <c r="AG54" s="667"/>
      <c r="AH54" s="667"/>
      <c r="AI54" s="667"/>
      <c r="AJ54" s="667"/>
      <c r="AK54" s="667"/>
      <c r="AL54" s="667"/>
      <c r="AM54" s="667"/>
      <c r="AN54" s="667"/>
      <c r="AO54" s="667"/>
      <c r="AP54" s="667"/>
      <c r="AQ54" s="667"/>
      <c r="AR54" s="667"/>
      <c r="AS54" s="708" t="s">
        <v>255</v>
      </c>
      <c r="AT54" s="709" t="s">
        <v>256</v>
      </c>
      <c r="AU54" s="709" t="s">
        <v>50</v>
      </c>
      <c r="AV54" s="709" t="s">
        <v>257</v>
      </c>
      <c r="AW54" s="709" t="s">
        <v>258</v>
      </c>
      <c r="AX54" s="710" t="s">
        <v>259</v>
      </c>
      <c r="AY54" s="707" t="s">
        <v>6</v>
      </c>
      <c r="AZ54" s="707" t="s">
        <v>6</v>
      </c>
      <c r="BA54" s="707" t="s">
        <v>6</v>
      </c>
      <c r="BB54" s="707" t="s">
        <v>6</v>
      </c>
      <c r="BC54" s="707" t="s">
        <v>6</v>
      </c>
      <c r="BD54" s="711"/>
      <c r="BE54" s="711"/>
      <c r="BF54" s="711"/>
      <c r="BG54" s="711"/>
      <c r="BH54" s="711"/>
      <c r="BI54" s="711"/>
      <c r="BJ54" s="711"/>
      <c r="BK54" s="711"/>
      <c r="BL54" s="711"/>
      <c r="BM54" s="711"/>
      <c r="BN54" s="711"/>
      <c r="BO54" s="711"/>
      <c r="BP54" s="712"/>
      <c r="BQ54" s="707" t="s">
        <v>6</v>
      </c>
      <c r="BR54" s="707" t="s">
        <v>6</v>
      </c>
      <c r="BS54" s="707" t="s">
        <v>6</v>
      </c>
      <c r="BT54" s="707" t="s">
        <v>6</v>
      </c>
      <c r="BU54" s="707" t="s">
        <v>6</v>
      </c>
      <c r="BV54" s="711"/>
      <c r="BW54" s="711"/>
      <c r="BX54" s="711"/>
      <c r="BY54" s="711"/>
      <c r="BZ54" s="711"/>
      <c r="CA54" s="711"/>
      <c r="CB54" s="711"/>
      <c r="CC54" s="711"/>
      <c r="CD54" s="711"/>
      <c r="CE54" s="711"/>
      <c r="CF54" s="711"/>
      <c r="CG54" s="711"/>
      <c r="CH54" s="711"/>
      <c r="CI54" s="713" t="s">
        <v>6</v>
      </c>
      <c r="CJ54" s="707" t="s">
        <v>6</v>
      </c>
      <c r="CK54" s="707" t="s">
        <v>6</v>
      </c>
      <c r="CL54" s="707" t="s">
        <v>6</v>
      </c>
      <c r="CM54" s="707" t="s">
        <v>6</v>
      </c>
      <c r="CN54" s="711"/>
      <c r="CO54" s="711"/>
      <c r="CP54" s="711"/>
      <c r="CQ54" s="711"/>
      <c r="CR54" s="711"/>
      <c r="CS54" s="711"/>
      <c r="CT54" s="711"/>
      <c r="CU54" s="711"/>
      <c r="CV54" s="711"/>
      <c r="CW54" s="711"/>
      <c r="CX54" s="711"/>
      <c r="CY54" s="711"/>
      <c r="CZ54" s="711"/>
      <c r="DA54" s="708" t="s">
        <v>260</v>
      </c>
      <c r="DB54" s="709" t="s">
        <v>261</v>
      </c>
      <c r="DC54" s="710" t="s">
        <v>262</v>
      </c>
      <c r="DD54" s="687"/>
    </row>
    <row r="55" spans="1:108" ht="18">
      <c r="A55" s="674"/>
      <c r="B55" s="714">
        <v>1</v>
      </c>
      <c r="C55" s="752" t="s">
        <v>194</v>
      </c>
      <c r="D55" s="753"/>
      <c r="E55" s="715">
        <v>5</v>
      </c>
      <c r="F55" s="715">
        <v>4</v>
      </c>
      <c r="G55" s="715">
        <v>6</v>
      </c>
      <c r="H55" s="715">
        <v>5</v>
      </c>
      <c r="I55" s="715">
        <v>4</v>
      </c>
      <c r="J55" s="715">
        <v>4</v>
      </c>
      <c r="K55" s="715">
        <v>6</v>
      </c>
      <c r="L55" s="715">
        <v>3</v>
      </c>
      <c r="M55" s="715">
        <v>5</v>
      </c>
      <c r="N55" s="716">
        <f>SUM(E55:M55)</f>
        <v>42</v>
      </c>
      <c r="O55" s="715">
        <v>5</v>
      </c>
      <c r="P55" s="715">
        <v>3</v>
      </c>
      <c r="Q55" s="715">
        <v>5</v>
      </c>
      <c r="R55" s="715">
        <v>5</v>
      </c>
      <c r="S55" s="715">
        <v>5</v>
      </c>
      <c r="T55" s="715">
        <v>6</v>
      </c>
      <c r="U55" s="715">
        <v>5</v>
      </c>
      <c r="V55" s="715">
        <v>6</v>
      </c>
      <c r="W55" s="715">
        <v>5</v>
      </c>
      <c r="X55" s="716">
        <f>SUM(O55:W55)</f>
        <v>45</v>
      </c>
      <c r="Y55" s="716">
        <f>N55+X55</f>
        <v>87</v>
      </c>
      <c r="Z55" s="681"/>
      <c r="AA55" s="667">
        <f aca="true" t="shared" si="53" ref="AA55:AI59">IF(E55="","",E55-E$4)</f>
        <v>1</v>
      </c>
      <c r="AB55" s="667">
        <f t="shared" si="53"/>
        <v>1</v>
      </c>
      <c r="AC55" s="667">
        <f t="shared" si="53"/>
        <v>2</v>
      </c>
      <c r="AD55" s="667">
        <f t="shared" si="53"/>
        <v>1</v>
      </c>
      <c r="AE55" s="667">
        <f t="shared" si="53"/>
        <v>1</v>
      </c>
      <c r="AF55" s="667">
        <f t="shared" si="53"/>
        <v>0</v>
      </c>
      <c r="AG55" s="667">
        <f t="shared" si="53"/>
        <v>1</v>
      </c>
      <c r="AH55" s="667">
        <f t="shared" si="53"/>
        <v>0</v>
      </c>
      <c r="AI55" s="667">
        <f t="shared" si="53"/>
        <v>1</v>
      </c>
      <c r="AJ55" s="667">
        <f aca="true" t="shared" si="54" ref="AJ55:AR59">IF(O55="","",O55-O$4)</f>
        <v>1</v>
      </c>
      <c r="AK55" s="667">
        <f t="shared" si="54"/>
        <v>0</v>
      </c>
      <c r="AL55" s="667">
        <f t="shared" si="54"/>
        <v>1</v>
      </c>
      <c r="AM55" s="667">
        <f t="shared" si="54"/>
        <v>1</v>
      </c>
      <c r="AN55" s="667">
        <f t="shared" si="54"/>
        <v>1</v>
      </c>
      <c r="AO55" s="667">
        <f t="shared" si="54"/>
        <v>1</v>
      </c>
      <c r="AP55" s="667">
        <f t="shared" si="54"/>
        <v>2</v>
      </c>
      <c r="AQ55" s="667">
        <f t="shared" si="54"/>
        <v>1</v>
      </c>
      <c r="AR55" s="667">
        <f t="shared" si="54"/>
        <v>1</v>
      </c>
      <c r="AS55" s="717">
        <f>COUNTIF($AA55:$AR55,"=-2")</f>
        <v>0</v>
      </c>
      <c r="AT55" s="718">
        <f>COUNTIF($AA55:$AR55,"=-1")</f>
        <v>0</v>
      </c>
      <c r="AU55" s="718">
        <f>COUNTIF($AA55:$AR55,"=0")</f>
        <v>3</v>
      </c>
      <c r="AV55" s="718">
        <f>COUNTIF($AA55:$AR55,"=1")</f>
        <v>13</v>
      </c>
      <c r="AW55" s="718">
        <f>COUNTIF($AA55:$AR55,"=2")</f>
        <v>2</v>
      </c>
      <c r="AX55" s="719">
        <f>COUNTIF($AA55:$AR55,"&gt;2")</f>
        <v>0</v>
      </c>
      <c r="AY55" s="711">
        <f aca="true" t="shared" si="55" ref="AY55:BN59">IF(AA$4=3,AA55,"")</f>
      </c>
      <c r="AZ55" s="711">
        <f t="shared" si="55"/>
        <v>1</v>
      </c>
      <c r="BA55" s="711">
        <f t="shared" si="55"/>
      </c>
      <c r="BB55" s="711">
        <f t="shared" si="55"/>
      </c>
      <c r="BC55" s="711">
        <f t="shared" si="55"/>
        <v>1</v>
      </c>
      <c r="BD55" s="711">
        <f t="shared" si="55"/>
      </c>
      <c r="BE55" s="711">
        <f t="shared" si="55"/>
      </c>
      <c r="BF55" s="711">
        <f t="shared" si="55"/>
        <v>0</v>
      </c>
      <c r="BG55" s="711">
        <f t="shared" si="55"/>
      </c>
      <c r="BH55" s="711">
        <f t="shared" si="55"/>
      </c>
      <c r="BI55" s="711">
        <f t="shared" si="55"/>
        <v>0</v>
      </c>
      <c r="BJ55" s="711">
        <f t="shared" si="55"/>
      </c>
      <c r="BK55" s="711">
        <f t="shared" si="55"/>
      </c>
      <c r="BL55" s="711">
        <f t="shared" si="55"/>
      </c>
      <c r="BM55" s="711">
        <f t="shared" si="55"/>
      </c>
      <c r="BN55" s="711">
        <f t="shared" si="55"/>
        <v>2</v>
      </c>
      <c r="BO55" s="711">
        <f aca="true" t="shared" si="56" ref="BO55:BP59">IF(AQ$4=3,AQ55,"")</f>
      </c>
      <c r="BP55" s="712">
        <f t="shared" si="56"/>
      </c>
      <c r="BQ55" s="711">
        <f aca="true" t="shared" si="57" ref="BQ55:CF59">IF(AA$4=4,AA55,"")</f>
        <v>1</v>
      </c>
      <c r="BR55" s="711">
        <f t="shared" si="57"/>
      </c>
      <c r="BS55" s="711">
        <f t="shared" si="57"/>
        <v>2</v>
      </c>
      <c r="BT55" s="711">
        <f t="shared" si="57"/>
        <v>1</v>
      </c>
      <c r="BU55" s="711">
        <f t="shared" si="57"/>
      </c>
      <c r="BV55" s="711">
        <f t="shared" si="57"/>
        <v>0</v>
      </c>
      <c r="BW55" s="711">
        <f t="shared" si="57"/>
      </c>
      <c r="BX55" s="711">
        <f t="shared" si="57"/>
      </c>
      <c r="BY55" s="711">
        <f t="shared" si="57"/>
        <v>1</v>
      </c>
      <c r="BZ55" s="711">
        <f t="shared" si="57"/>
        <v>1</v>
      </c>
      <c r="CA55" s="711">
        <f t="shared" si="57"/>
      </c>
      <c r="CB55" s="711">
        <f t="shared" si="57"/>
        <v>1</v>
      </c>
      <c r="CC55" s="711">
        <f t="shared" si="57"/>
        <v>1</v>
      </c>
      <c r="CD55" s="711">
        <f t="shared" si="57"/>
        <v>1</v>
      </c>
      <c r="CE55" s="711">
        <f t="shared" si="57"/>
      </c>
      <c r="CF55" s="711">
        <f t="shared" si="57"/>
      </c>
      <c r="CG55" s="711">
        <f aca="true" t="shared" si="58" ref="CG55:CH59">IF(AQ$4=4,AQ55,"")</f>
      </c>
      <c r="CH55" s="711">
        <f t="shared" si="58"/>
        <v>1</v>
      </c>
      <c r="CI55" s="720">
        <f aca="true" t="shared" si="59" ref="CI55:CX59">IF(AA$4=5,AA55,"")</f>
      </c>
      <c r="CJ55" s="711">
        <f t="shared" si="59"/>
      </c>
      <c r="CK55" s="711">
        <f t="shared" si="59"/>
      </c>
      <c r="CL55" s="711">
        <f t="shared" si="59"/>
      </c>
      <c r="CM55" s="711">
        <f t="shared" si="59"/>
      </c>
      <c r="CN55" s="711">
        <f t="shared" si="59"/>
      </c>
      <c r="CO55" s="711">
        <f t="shared" si="59"/>
        <v>1</v>
      </c>
      <c r="CP55" s="711">
        <f t="shared" si="59"/>
      </c>
      <c r="CQ55" s="711">
        <f t="shared" si="59"/>
      </c>
      <c r="CR55" s="711">
        <f t="shared" si="59"/>
      </c>
      <c r="CS55" s="711">
        <f t="shared" si="59"/>
      </c>
      <c r="CT55" s="711">
        <f t="shared" si="59"/>
      </c>
      <c r="CU55" s="711">
        <f t="shared" si="59"/>
      </c>
      <c r="CV55" s="711">
        <f t="shared" si="59"/>
      </c>
      <c r="CW55" s="711">
        <f t="shared" si="59"/>
        <v>1</v>
      </c>
      <c r="CX55" s="711">
        <f t="shared" si="59"/>
      </c>
      <c r="CY55" s="711">
        <f aca="true" t="shared" si="60" ref="CY55:CZ59">IF(AQ$4=5,AQ55,"")</f>
        <v>1</v>
      </c>
      <c r="CZ55" s="711">
        <f t="shared" si="60"/>
      </c>
      <c r="DA55" s="721">
        <f>SUM(AY55:BP55)</f>
        <v>4</v>
      </c>
      <c r="DB55" s="722">
        <f>SUM(BQ55:CH55)</f>
        <v>10</v>
      </c>
      <c r="DC55" s="723">
        <f>SUM(CI55:CZ55)</f>
        <v>3</v>
      </c>
      <c r="DD55" s="687"/>
    </row>
    <row r="56" spans="1:108" ht="18">
      <c r="A56" s="674"/>
      <c r="B56" s="714">
        <v>2</v>
      </c>
      <c r="C56" s="752" t="s">
        <v>192</v>
      </c>
      <c r="D56" s="753"/>
      <c r="E56" s="715">
        <v>4</v>
      </c>
      <c r="F56" s="715">
        <v>3</v>
      </c>
      <c r="G56" s="715">
        <v>5</v>
      </c>
      <c r="H56" s="715">
        <v>5</v>
      </c>
      <c r="I56" s="715">
        <v>3</v>
      </c>
      <c r="J56" s="715">
        <v>5</v>
      </c>
      <c r="K56" s="715">
        <v>7</v>
      </c>
      <c r="L56" s="715">
        <v>2</v>
      </c>
      <c r="M56" s="715">
        <v>5</v>
      </c>
      <c r="N56" s="716">
        <f>SUM(E56:M56)</f>
        <v>39</v>
      </c>
      <c r="O56" s="715">
        <v>4</v>
      </c>
      <c r="P56" s="715">
        <v>4</v>
      </c>
      <c r="Q56" s="715">
        <v>6</v>
      </c>
      <c r="R56" s="715">
        <v>5</v>
      </c>
      <c r="S56" s="715">
        <v>6</v>
      </c>
      <c r="T56" s="715">
        <v>6</v>
      </c>
      <c r="U56" s="715">
        <v>6</v>
      </c>
      <c r="V56" s="715">
        <v>6</v>
      </c>
      <c r="W56" s="715">
        <v>5</v>
      </c>
      <c r="X56" s="716">
        <f>SUM(O56:W56)</f>
        <v>48</v>
      </c>
      <c r="Y56" s="716">
        <f>N56+X56</f>
        <v>87</v>
      </c>
      <c r="Z56" s="681"/>
      <c r="AA56" s="667">
        <f t="shared" si="53"/>
        <v>0</v>
      </c>
      <c r="AB56" s="667">
        <f t="shared" si="53"/>
        <v>0</v>
      </c>
      <c r="AC56" s="667">
        <f t="shared" si="53"/>
        <v>1</v>
      </c>
      <c r="AD56" s="667">
        <f t="shared" si="53"/>
        <v>1</v>
      </c>
      <c r="AE56" s="667">
        <f t="shared" si="53"/>
        <v>0</v>
      </c>
      <c r="AF56" s="667">
        <f t="shared" si="53"/>
        <v>1</v>
      </c>
      <c r="AG56" s="667">
        <f t="shared" si="53"/>
        <v>2</v>
      </c>
      <c r="AH56" s="667">
        <f t="shared" si="53"/>
        <v>-1</v>
      </c>
      <c r="AI56" s="667">
        <f t="shared" si="53"/>
        <v>1</v>
      </c>
      <c r="AJ56" s="667">
        <f t="shared" si="54"/>
        <v>0</v>
      </c>
      <c r="AK56" s="667">
        <f t="shared" si="54"/>
        <v>1</v>
      </c>
      <c r="AL56" s="667">
        <f t="shared" si="54"/>
        <v>2</v>
      </c>
      <c r="AM56" s="667">
        <f t="shared" si="54"/>
        <v>1</v>
      </c>
      <c r="AN56" s="667">
        <f t="shared" si="54"/>
        <v>2</v>
      </c>
      <c r="AO56" s="667">
        <f t="shared" si="54"/>
        <v>1</v>
      </c>
      <c r="AP56" s="667">
        <f t="shared" si="54"/>
        <v>3</v>
      </c>
      <c r="AQ56" s="667">
        <f t="shared" si="54"/>
        <v>1</v>
      </c>
      <c r="AR56" s="667">
        <f t="shared" si="54"/>
        <v>1</v>
      </c>
      <c r="AS56" s="724">
        <f>COUNTIF($AA56:$AR56,"=-2")</f>
        <v>0</v>
      </c>
      <c r="AT56" s="725">
        <f>COUNTIF($AA56:$AR56,"=-1")</f>
        <v>1</v>
      </c>
      <c r="AU56" s="725">
        <f>COUNTIF($AA56:$AR56,"=0")</f>
        <v>4</v>
      </c>
      <c r="AV56" s="725">
        <f>COUNTIF($AA56:$AR56,"=1")</f>
        <v>9</v>
      </c>
      <c r="AW56" s="725">
        <f>COUNTIF($AA56:$AR56,"=2")</f>
        <v>3</v>
      </c>
      <c r="AX56" s="726">
        <f>COUNTIF($AA56:$AR56,"&gt;2")</f>
        <v>1</v>
      </c>
      <c r="AY56" s="711">
        <f t="shared" si="55"/>
      </c>
      <c r="AZ56" s="711">
        <f t="shared" si="55"/>
        <v>0</v>
      </c>
      <c r="BA56" s="711">
        <f t="shared" si="55"/>
      </c>
      <c r="BB56" s="711">
        <f t="shared" si="55"/>
      </c>
      <c r="BC56" s="711">
        <f t="shared" si="55"/>
        <v>0</v>
      </c>
      <c r="BD56" s="711">
        <f t="shared" si="55"/>
      </c>
      <c r="BE56" s="711">
        <f t="shared" si="55"/>
      </c>
      <c r="BF56" s="711">
        <f t="shared" si="55"/>
        <v>-1</v>
      </c>
      <c r="BG56" s="711">
        <f t="shared" si="55"/>
      </c>
      <c r="BH56" s="711">
        <f t="shared" si="55"/>
      </c>
      <c r="BI56" s="711">
        <f t="shared" si="55"/>
        <v>1</v>
      </c>
      <c r="BJ56" s="711">
        <f t="shared" si="55"/>
      </c>
      <c r="BK56" s="711">
        <f t="shared" si="55"/>
      </c>
      <c r="BL56" s="711">
        <f t="shared" si="55"/>
      </c>
      <c r="BM56" s="711">
        <f t="shared" si="55"/>
      </c>
      <c r="BN56" s="711">
        <f t="shared" si="55"/>
        <v>3</v>
      </c>
      <c r="BO56" s="711">
        <f t="shared" si="56"/>
      </c>
      <c r="BP56" s="712">
        <f t="shared" si="56"/>
      </c>
      <c r="BQ56" s="711">
        <f t="shared" si="57"/>
        <v>0</v>
      </c>
      <c r="BR56" s="711">
        <f t="shared" si="57"/>
      </c>
      <c r="BS56" s="711">
        <f t="shared" si="57"/>
        <v>1</v>
      </c>
      <c r="BT56" s="711">
        <f t="shared" si="57"/>
        <v>1</v>
      </c>
      <c r="BU56" s="711">
        <f t="shared" si="57"/>
      </c>
      <c r="BV56" s="711">
        <f t="shared" si="57"/>
        <v>1</v>
      </c>
      <c r="BW56" s="711">
        <f t="shared" si="57"/>
      </c>
      <c r="BX56" s="711">
        <f t="shared" si="57"/>
      </c>
      <c r="BY56" s="711">
        <f t="shared" si="57"/>
        <v>1</v>
      </c>
      <c r="BZ56" s="711">
        <f t="shared" si="57"/>
        <v>0</v>
      </c>
      <c r="CA56" s="711">
        <f t="shared" si="57"/>
      </c>
      <c r="CB56" s="711">
        <f t="shared" si="57"/>
        <v>2</v>
      </c>
      <c r="CC56" s="711">
        <f t="shared" si="57"/>
        <v>1</v>
      </c>
      <c r="CD56" s="711">
        <f t="shared" si="57"/>
        <v>2</v>
      </c>
      <c r="CE56" s="711">
        <f t="shared" si="57"/>
      </c>
      <c r="CF56" s="711">
        <f t="shared" si="57"/>
      </c>
      <c r="CG56" s="711">
        <f t="shared" si="58"/>
      </c>
      <c r="CH56" s="711">
        <f t="shared" si="58"/>
        <v>1</v>
      </c>
      <c r="CI56" s="720">
        <f t="shared" si="59"/>
      </c>
      <c r="CJ56" s="711">
        <f t="shared" si="59"/>
      </c>
      <c r="CK56" s="711">
        <f t="shared" si="59"/>
      </c>
      <c r="CL56" s="711">
        <f t="shared" si="59"/>
      </c>
      <c r="CM56" s="711">
        <f t="shared" si="59"/>
      </c>
      <c r="CN56" s="711">
        <f t="shared" si="59"/>
      </c>
      <c r="CO56" s="711">
        <f t="shared" si="59"/>
        <v>2</v>
      </c>
      <c r="CP56" s="711">
        <f t="shared" si="59"/>
      </c>
      <c r="CQ56" s="711">
        <f t="shared" si="59"/>
      </c>
      <c r="CR56" s="711">
        <f t="shared" si="59"/>
      </c>
      <c r="CS56" s="711">
        <f t="shared" si="59"/>
      </c>
      <c r="CT56" s="711">
        <f t="shared" si="59"/>
      </c>
      <c r="CU56" s="711">
        <f t="shared" si="59"/>
      </c>
      <c r="CV56" s="711">
        <f t="shared" si="59"/>
      </c>
      <c r="CW56" s="711">
        <f t="shared" si="59"/>
        <v>1</v>
      </c>
      <c r="CX56" s="711">
        <f t="shared" si="59"/>
      </c>
      <c r="CY56" s="711">
        <f t="shared" si="60"/>
        <v>1</v>
      </c>
      <c r="CZ56" s="711">
        <f t="shared" si="60"/>
      </c>
      <c r="DA56" s="727">
        <f>SUM(AY56:BP56)</f>
        <v>3</v>
      </c>
      <c r="DB56" s="728">
        <f>SUM(BQ56:CH56)</f>
        <v>10</v>
      </c>
      <c r="DC56" s="729">
        <f>SUM(CI56:CZ56)</f>
        <v>4</v>
      </c>
      <c r="DD56" s="687"/>
    </row>
    <row r="57" spans="1:108" ht="18">
      <c r="A57" s="674"/>
      <c r="B57" s="714">
        <v>3</v>
      </c>
      <c r="C57" s="752" t="s">
        <v>193</v>
      </c>
      <c r="D57" s="753"/>
      <c r="E57" s="715">
        <v>5</v>
      </c>
      <c r="F57" s="715">
        <v>5</v>
      </c>
      <c r="G57" s="715">
        <v>5</v>
      </c>
      <c r="H57" s="715">
        <v>5</v>
      </c>
      <c r="I57" s="715">
        <v>5</v>
      </c>
      <c r="J57" s="715">
        <v>5</v>
      </c>
      <c r="K57" s="715">
        <v>6</v>
      </c>
      <c r="L57" s="715">
        <v>4</v>
      </c>
      <c r="M57" s="715">
        <v>6</v>
      </c>
      <c r="N57" s="716">
        <f>SUM(E57:M57)</f>
        <v>46</v>
      </c>
      <c r="O57" s="715">
        <v>5</v>
      </c>
      <c r="P57" s="715">
        <v>4</v>
      </c>
      <c r="Q57" s="715">
        <v>8</v>
      </c>
      <c r="R57" s="715">
        <v>5</v>
      </c>
      <c r="S57" s="715">
        <v>6</v>
      </c>
      <c r="T57" s="715">
        <v>6</v>
      </c>
      <c r="U57" s="715">
        <v>3</v>
      </c>
      <c r="V57" s="715">
        <v>6</v>
      </c>
      <c r="W57" s="715">
        <v>6</v>
      </c>
      <c r="X57" s="716">
        <f>SUM(O57:W57)</f>
        <v>49</v>
      </c>
      <c r="Y57" s="716">
        <f>N57+X57</f>
        <v>95</v>
      </c>
      <c r="Z57" s="681"/>
      <c r="AA57" s="667">
        <f t="shared" si="53"/>
        <v>1</v>
      </c>
      <c r="AB57" s="667">
        <f t="shared" si="53"/>
        <v>2</v>
      </c>
      <c r="AC57" s="667">
        <f t="shared" si="53"/>
        <v>1</v>
      </c>
      <c r="AD57" s="667">
        <f t="shared" si="53"/>
        <v>1</v>
      </c>
      <c r="AE57" s="667">
        <f t="shared" si="53"/>
        <v>2</v>
      </c>
      <c r="AF57" s="667">
        <f t="shared" si="53"/>
        <v>1</v>
      </c>
      <c r="AG57" s="667">
        <f t="shared" si="53"/>
        <v>1</v>
      </c>
      <c r="AH57" s="667">
        <f t="shared" si="53"/>
        <v>1</v>
      </c>
      <c r="AI57" s="667">
        <f t="shared" si="53"/>
        <v>2</v>
      </c>
      <c r="AJ57" s="667">
        <f t="shared" si="54"/>
        <v>1</v>
      </c>
      <c r="AK57" s="667">
        <f t="shared" si="54"/>
        <v>1</v>
      </c>
      <c r="AL57" s="667">
        <f t="shared" si="54"/>
        <v>4</v>
      </c>
      <c r="AM57" s="667">
        <f t="shared" si="54"/>
        <v>1</v>
      </c>
      <c r="AN57" s="667">
        <f t="shared" si="54"/>
        <v>2</v>
      </c>
      <c r="AO57" s="667">
        <f t="shared" si="54"/>
        <v>1</v>
      </c>
      <c r="AP57" s="667">
        <f t="shared" si="54"/>
        <v>0</v>
      </c>
      <c r="AQ57" s="667">
        <f t="shared" si="54"/>
        <v>1</v>
      </c>
      <c r="AR57" s="667">
        <f t="shared" si="54"/>
        <v>2</v>
      </c>
      <c r="AS57" s="724">
        <f>COUNTIF($AA57:$AR57,"=-2")</f>
        <v>0</v>
      </c>
      <c r="AT57" s="725">
        <f>COUNTIF($AA57:$AR57,"=-1")</f>
        <v>0</v>
      </c>
      <c r="AU57" s="725">
        <f>COUNTIF($AA57:$AR57,"=0")</f>
        <v>1</v>
      </c>
      <c r="AV57" s="725">
        <f>COUNTIF($AA57:$AR57,"=1")</f>
        <v>11</v>
      </c>
      <c r="AW57" s="725">
        <f>COUNTIF($AA57:$AR57,"=2")</f>
        <v>5</v>
      </c>
      <c r="AX57" s="726">
        <f>COUNTIF($AA57:$AR57,"&gt;2")</f>
        <v>1</v>
      </c>
      <c r="AY57" s="711">
        <f t="shared" si="55"/>
      </c>
      <c r="AZ57" s="711">
        <f t="shared" si="55"/>
        <v>2</v>
      </c>
      <c r="BA57" s="711">
        <f t="shared" si="55"/>
      </c>
      <c r="BB57" s="711">
        <f t="shared" si="55"/>
      </c>
      <c r="BC57" s="711">
        <f t="shared" si="55"/>
        <v>2</v>
      </c>
      <c r="BD57" s="711">
        <f t="shared" si="55"/>
      </c>
      <c r="BE57" s="711">
        <f t="shared" si="55"/>
      </c>
      <c r="BF57" s="711">
        <f t="shared" si="55"/>
        <v>1</v>
      </c>
      <c r="BG57" s="711">
        <f t="shared" si="55"/>
      </c>
      <c r="BH57" s="711">
        <f t="shared" si="55"/>
      </c>
      <c r="BI57" s="711">
        <f t="shared" si="55"/>
        <v>1</v>
      </c>
      <c r="BJ57" s="711">
        <f t="shared" si="55"/>
      </c>
      <c r="BK57" s="711">
        <f t="shared" si="55"/>
      </c>
      <c r="BL57" s="711">
        <f t="shared" si="55"/>
      </c>
      <c r="BM57" s="711">
        <f t="shared" si="55"/>
      </c>
      <c r="BN57" s="711">
        <f t="shared" si="55"/>
        <v>0</v>
      </c>
      <c r="BO57" s="711">
        <f t="shared" si="56"/>
      </c>
      <c r="BP57" s="712">
        <f t="shared" si="56"/>
      </c>
      <c r="BQ57" s="711">
        <f t="shared" si="57"/>
        <v>1</v>
      </c>
      <c r="BR57" s="711">
        <f t="shared" si="57"/>
      </c>
      <c r="BS57" s="711">
        <f t="shared" si="57"/>
        <v>1</v>
      </c>
      <c r="BT57" s="711">
        <f t="shared" si="57"/>
        <v>1</v>
      </c>
      <c r="BU57" s="711">
        <f t="shared" si="57"/>
      </c>
      <c r="BV57" s="711">
        <f t="shared" si="57"/>
        <v>1</v>
      </c>
      <c r="BW57" s="711">
        <f t="shared" si="57"/>
      </c>
      <c r="BX57" s="711">
        <f t="shared" si="57"/>
      </c>
      <c r="BY57" s="711">
        <f t="shared" si="57"/>
        <v>2</v>
      </c>
      <c r="BZ57" s="711">
        <f t="shared" si="57"/>
        <v>1</v>
      </c>
      <c r="CA57" s="711">
        <f t="shared" si="57"/>
      </c>
      <c r="CB57" s="711">
        <f t="shared" si="57"/>
        <v>4</v>
      </c>
      <c r="CC57" s="711">
        <f t="shared" si="57"/>
        <v>1</v>
      </c>
      <c r="CD57" s="711">
        <f t="shared" si="57"/>
        <v>2</v>
      </c>
      <c r="CE57" s="711">
        <f t="shared" si="57"/>
      </c>
      <c r="CF57" s="711">
        <f t="shared" si="57"/>
      </c>
      <c r="CG57" s="711">
        <f t="shared" si="58"/>
      </c>
      <c r="CH57" s="711">
        <f t="shared" si="58"/>
        <v>2</v>
      </c>
      <c r="CI57" s="720">
        <f t="shared" si="59"/>
      </c>
      <c r="CJ57" s="711">
        <f t="shared" si="59"/>
      </c>
      <c r="CK57" s="711">
        <f t="shared" si="59"/>
      </c>
      <c r="CL57" s="711">
        <f t="shared" si="59"/>
      </c>
      <c r="CM57" s="711">
        <f t="shared" si="59"/>
      </c>
      <c r="CN57" s="711">
        <f t="shared" si="59"/>
      </c>
      <c r="CO57" s="711">
        <f t="shared" si="59"/>
        <v>1</v>
      </c>
      <c r="CP57" s="711">
        <f t="shared" si="59"/>
      </c>
      <c r="CQ57" s="711">
        <f t="shared" si="59"/>
      </c>
      <c r="CR57" s="711">
        <f t="shared" si="59"/>
      </c>
      <c r="CS57" s="711">
        <f t="shared" si="59"/>
      </c>
      <c r="CT57" s="711">
        <f t="shared" si="59"/>
      </c>
      <c r="CU57" s="711">
        <f t="shared" si="59"/>
      </c>
      <c r="CV57" s="711">
        <f t="shared" si="59"/>
      </c>
      <c r="CW57" s="711">
        <f t="shared" si="59"/>
        <v>1</v>
      </c>
      <c r="CX57" s="711">
        <f t="shared" si="59"/>
      </c>
      <c r="CY57" s="711">
        <f t="shared" si="60"/>
        <v>1</v>
      </c>
      <c r="CZ57" s="711">
        <f t="shared" si="60"/>
      </c>
      <c r="DA57" s="727">
        <f>SUM(AY57:BP57)</f>
        <v>6</v>
      </c>
      <c r="DB57" s="728">
        <f>SUM(BQ57:CH57)</f>
        <v>16</v>
      </c>
      <c r="DC57" s="729">
        <f>SUM(CI57:CZ57)</f>
        <v>3</v>
      </c>
      <c r="DD57" s="687"/>
    </row>
    <row r="58" spans="1:256" ht="18">
      <c r="A58" s="730"/>
      <c r="B58" s="731">
        <v>4</v>
      </c>
      <c r="C58" s="752" t="s">
        <v>221</v>
      </c>
      <c r="D58" s="753"/>
      <c r="E58" s="715">
        <v>5</v>
      </c>
      <c r="F58" s="715">
        <v>4</v>
      </c>
      <c r="G58" s="715">
        <v>5</v>
      </c>
      <c r="H58" s="715">
        <v>5</v>
      </c>
      <c r="I58" s="715">
        <v>3</v>
      </c>
      <c r="J58" s="715">
        <v>5</v>
      </c>
      <c r="K58" s="715">
        <v>7</v>
      </c>
      <c r="L58" s="715">
        <v>4</v>
      </c>
      <c r="M58" s="715">
        <v>5</v>
      </c>
      <c r="N58" s="716">
        <f>SUM(E58:M58)</f>
        <v>43</v>
      </c>
      <c r="O58" s="715">
        <v>4</v>
      </c>
      <c r="P58" s="715">
        <v>3</v>
      </c>
      <c r="Q58" s="715">
        <v>4</v>
      </c>
      <c r="R58" s="715">
        <v>6</v>
      </c>
      <c r="S58" s="715">
        <v>5</v>
      </c>
      <c r="T58" s="715">
        <v>6</v>
      </c>
      <c r="U58" s="715">
        <v>4</v>
      </c>
      <c r="V58" s="715">
        <v>5</v>
      </c>
      <c r="W58" s="715">
        <v>3</v>
      </c>
      <c r="X58" s="732">
        <f>SUM(O58:W58)</f>
        <v>40</v>
      </c>
      <c r="Y58" s="732">
        <f>N58+X58</f>
        <v>83</v>
      </c>
      <c r="Z58" s="733"/>
      <c r="AA58" s="667">
        <f t="shared" si="53"/>
        <v>1</v>
      </c>
      <c r="AB58" s="667">
        <f t="shared" si="53"/>
        <v>1</v>
      </c>
      <c r="AC58" s="667">
        <f t="shared" si="53"/>
        <v>1</v>
      </c>
      <c r="AD58" s="667">
        <f t="shared" si="53"/>
        <v>1</v>
      </c>
      <c r="AE58" s="667">
        <f t="shared" si="53"/>
        <v>0</v>
      </c>
      <c r="AF58" s="667">
        <f t="shared" si="53"/>
        <v>1</v>
      </c>
      <c r="AG58" s="667">
        <f t="shared" si="53"/>
        <v>2</v>
      </c>
      <c r="AH58" s="667">
        <f t="shared" si="53"/>
        <v>1</v>
      </c>
      <c r="AI58" s="667">
        <f t="shared" si="53"/>
        <v>1</v>
      </c>
      <c r="AJ58" s="667">
        <f t="shared" si="54"/>
        <v>0</v>
      </c>
      <c r="AK58" s="667">
        <f t="shared" si="54"/>
        <v>0</v>
      </c>
      <c r="AL58" s="667">
        <f t="shared" si="54"/>
        <v>0</v>
      </c>
      <c r="AM58" s="667">
        <f t="shared" si="54"/>
        <v>2</v>
      </c>
      <c r="AN58" s="667">
        <f t="shared" si="54"/>
        <v>1</v>
      </c>
      <c r="AO58" s="667">
        <f t="shared" si="54"/>
        <v>1</v>
      </c>
      <c r="AP58" s="667">
        <f t="shared" si="54"/>
        <v>1</v>
      </c>
      <c r="AQ58" s="667">
        <f t="shared" si="54"/>
        <v>0</v>
      </c>
      <c r="AR58" s="667">
        <f t="shared" si="54"/>
        <v>-1</v>
      </c>
      <c r="AS58" s="734">
        <f>COUNTIF($AA58:$AR58,"=-2")</f>
        <v>0</v>
      </c>
      <c r="AT58" s="735">
        <f>COUNTIF($AA58:$AR58,"=-1")</f>
        <v>1</v>
      </c>
      <c r="AU58" s="735">
        <f>COUNTIF($AA58:$AR58,"=0")</f>
        <v>5</v>
      </c>
      <c r="AV58" s="735">
        <f>COUNTIF($AA58:$AR58,"=1")</f>
        <v>10</v>
      </c>
      <c r="AW58" s="735">
        <f>COUNTIF($AA58:$AR58,"=2")</f>
        <v>2</v>
      </c>
      <c r="AX58" s="736">
        <f>COUNTIF($AA58:$AR58,"&gt;2")</f>
        <v>0</v>
      </c>
      <c r="AY58" s="711">
        <f t="shared" si="55"/>
      </c>
      <c r="AZ58" s="711">
        <f t="shared" si="55"/>
        <v>1</v>
      </c>
      <c r="BA58" s="711">
        <f t="shared" si="55"/>
      </c>
      <c r="BB58" s="711">
        <f t="shared" si="55"/>
      </c>
      <c r="BC58" s="711">
        <f t="shared" si="55"/>
        <v>0</v>
      </c>
      <c r="BD58" s="711">
        <f t="shared" si="55"/>
      </c>
      <c r="BE58" s="711">
        <f t="shared" si="55"/>
      </c>
      <c r="BF58" s="711">
        <f t="shared" si="55"/>
        <v>1</v>
      </c>
      <c r="BG58" s="711">
        <f t="shared" si="55"/>
      </c>
      <c r="BH58" s="711">
        <f t="shared" si="55"/>
      </c>
      <c r="BI58" s="711">
        <f t="shared" si="55"/>
        <v>0</v>
      </c>
      <c r="BJ58" s="711">
        <f t="shared" si="55"/>
      </c>
      <c r="BK58" s="711">
        <f t="shared" si="55"/>
      </c>
      <c r="BL58" s="711">
        <f t="shared" si="55"/>
      </c>
      <c r="BM58" s="711">
        <f t="shared" si="55"/>
      </c>
      <c r="BN58" s="711">
        <f t="shared" si="55"/>
        <v>1</v>
      </c>
      <c r="BO58" s="711">
        <f t="shared" si="56"/>
      </c>
      <c r="BP58" s="712">
        <f t="shared" si="56"/>
      </c>
      <c r="BQ58" s="711">
        <f t="shared" si="57"/>
        <v>1</v>
      </c>
      <c r="BR58" s="711">
        <f t="shared" si="57"/>
      </c>
      <c r="BS58" s="711">
        <f t="shared" si="57"/>
        <v>1</v>
      </c>
      <c r="BT58" s="711">
        <f t="shared" si="57"/>
        <v>1</v>
      </c>
      <c r="BU58" s="711">
        <f t="shared" si="57"/>
      </c>
      <c r="BV58" s="711">
        <f t="shared" si="57"/>
        <v>1</v>
      </c>
      <c r="BW58" s="711">
        <f t="shared" si="57"/>
      </c>
      <c r="BX58" s="711">
        <f t="shared" si="57"/>
      </c>
      <c r="BY58" s="711">
        <f t="shared" si="57"/>
        <v>1</v>
      </c>
      <c r="BZ58" s="711">
        <f t="shared" si="57"/>
        <v>0</v>
      </c>
      <c r="CA58" s="711">
        <f t="shared" si="57"/>
      </c>
      <c r="CB58" s="711">
        <f t="shared" si="57"/>
        <v>0</v>
      </c>
      <c r="CC58" s="711">
        <f t="shared" si="57"/>
        <v>2</v>
      </c>
      <c r="CD58" s="711">
        <f t="shared" si="57"/>
        <v>1</v>
      </c>
      <c r="CE58" s="711">
        <f t="shared" si="57"/>
      </c>
      <c r="CF58" s="711">
        <f t="shared" si="57"/>
      </c>
      <c r="CG58" s="711">
        <f t="shared" si="58"/>
      </c>
      <c r="CH58" s="711">
        <f t="shared" si="58"/>
        <v>-1</v>
      </c>
      <c r="CI58" s="720">
        <f t="shared" si="59"/>
      </c>
      <c r="CJ58" s="711">
        <f t="shared" si="59"/>
      </c>
      <c r="CK58" s="711">
        <f t="shared" si="59"/>
      </c>
      <c r="CL58" s="711">
        <f t="shared" si="59"/>
      </c>
      <c r="CM58" s="711">
        <f t="shared" si="59"/>
      </c>
      <c r="CN58" s="711">
        <f t="shared" si="59"/>
      </c>
      <c r="CO58" s="711">
        <f t="shared" si="59"/>
        <v>2</v>
      </c>
      <c r="CP58" s="711">
        <f t="shared" si="59"/>
      </c>
      <c r="CQ58" s="711">
        <f t="shared" si="59"/>
      </c>
      <c r="CR58" s="711">
        <f t="shared" si="59"/>
      </c>
      <c r="CS58" s="711">
        <f t="shared" si="59"/>
      </c>
      <c r="CT58" s="711">
        <f t="shared" si="59"/>
      </c>
      <c r="CU58" s="711">
        <f t="shared" si="59"/>
      </c>
      <c r="CV58" s="711">
        <f t="shared" si="59"/>
      </c>
      <c r="CW58" s="711">
        <f t="shared" si="59"/>
        <v>1</v>
      </c>
      <c r="CX58" s="711">
        <f t="shared" si="59"/>
      </c>
      <c r="CY58" s="711">
        <f t="shared" si="60"/>
        <v>0</v>
      </c>
      <c r="CZ58" s="711">
        <f t="shared" si="60"/>
      </c>
      <c r="DA58" s="737">
        <f>SUM(AY58:BP58)</f>
        <v>3</v>
      </c>
      <c r="DB58" s="738">
        <f>SUM(BQ58:CH58)</f>
        <v>7</v>
      </c>
      <c r="DC58" s="739">
        <f>SUM(CI58:CZ58)</f>
        <v>3</v>
      </c>
      <c r="DD58" s="740"/>
      <c r="DE58" s="741"/>
      <c r="DF58" s="741"/>
      <c r="DG58" s="741"/>
      <c r="DH58" s="741"/>
      <c r="DI58" s="741"/>
      <c r="DJ58" s="741"/>
      <c r="DK58" s="741"/>
      <c r="DL58" s="741"/>
      <c r="DM58" s="741"/>
      <c r="DN58" s="741"/>
      <c r="DO58" s="741"/>
      <c r="DP58" s="741"/>
      <c r="DQ58" s="741"/>
      <c r="DR58" s="741"/>
      <c r="DS58" s="741"/>
      <c r="DT58" s="741"/>
      <c r="DU58" s="741"/>
      <c r="DV58" s="741"/>
      <c r="DW58" s="741"/>
      <c r="DX58" s="741"/>
      <c r="DY58" s="741"/>
      <c r="DZ58" s="741"/>
      <c r="EA58" s="741"/>
      <c r="EB58" s="741"/>
      <c r="EC58" s="741"/>
      <c r="ED58" s="741"/>
      <c r="EE58" s="741"/>
      <c r="EF58" s="741"/>
      <c r="EG58" s="741"/>
      <c r="EH58" s="741"/>
      <c r="EI58" s="741"/>
      <c r="EJ58" s="741"/>
      <c r="EK58" s="741"/>
      <c r="EL58" s="741"/>
      <c r="EM58" s="741"/>
      <c r="EN58" s="741"/>
      <c r="EO58" s="741"/>
      <c r="EP58" s="741"/>
      <c r="EQ58" s="741"/>
      <c r="ER58" s="741"/>
      <c r="ES58" s="741"/>
      <c r="ET58" s="741"/>
      <c r="EU58" s="741"/>
      <c r="EV58" s="741"/>
      <c r="EW58" s="741"/>
      <c r="EX58" s="741"/>
      <c r="EY58" s="741"/>
      <c r="EZ58" s="741"/>
      <c r="FA58" s="741"/>
      <c r="FB58" s="741"/>
      <c r="FC58" s="741"/>
      <c r="FD58" s="741"/>
      <c r="FE58" s="741"/>
      <c r="FF58" s="741"/>
      <c r="FG58" s="741"/>
      <c r="FH58" s="741"/>
      <c r="FI58" s="741"/>
      <c r="FJ58" s="741"/>
      <c r="FK58" s="741"/>
      <c r="FL58" s="741"/>
      <c r="FM58" s="741"/>
      <c r="FN58" s="741"/>
      <c r="FO58" s="741"/>
      <c r="FP58" s="741"/>
      <c r="FQ58" s="741"/>
      <c r="FR58" s="741"/>
      <c r="FS58" s="741"/>
      <c r="FT58" s="741"/>
      <c r="FU58" s="741"/>
      <c r="FV58" s="741"/>
      <c r="FW58" s="741"/>
      <c r="FX58" s="741"/>
      <c r="FY58" s="741"/>
      <c r="FZ58" s="741"/>
      <c r="GA58" s="741"/>
      <c r="GB58" s="741"/>
      <c r="GC58" s="741"/>
      <c r="GD58" s="741"/>
      <c r="GE58" s="741"/>
      <c r="GF58" s="741"/>
      <c r="GG58" s="741"/>
      <c r="GH58" s="741"/>
      <c r="GI58" s="741"/>
      <c r="GJ58" s="741"/>
      <c r="GK58" s="741"/>
      <c r="GL58" s="741"/>
      <c r="GM58" s="741"/>
      <c r="GN58" s="741"/>
      <c r="GO58" s="741"/>
      <c r="GP58" s="741"/>
      <c r="GQ58" s="741"/>
      <c r="GR58" s="741"/>
      <c r="GS58" s="741"/>
      <c r="GT58" s="741"/>
      <c r="GU58" s="741"/>
      <c r="GV58" s="741"/>
      <c r="GW58" s="741"/>
      <c r="GX58" s="741"/>
      <c r="GY58" s="741"/>
      <c r="GZ58" s="741"/>
      <c r="HA58" s="741"/>
      <c r="HB58" s="741"/>
      <c r="HC58" s="741"/>
      <c r="HD58" s="741"/>
      <c r="HE58" s="741"/>
      <c r="HF58" s="741"/>
      <c r="HG58" s="741"/>
      <c r="HH58" s="741"/>
      <c r="HI58" s="741"/>
      <c r="HJ58" s="741"/>
      <c r="HK58" s="741"/>
      <c r="HL58" s="741"/>
      <c r="HM58" s="741"/>
      <c r="HN58" s="741"/>
      <c r="HO58" s="741"/>
      <c r="HP58" s="741"/>
      <c r="HQ58" s="741"/>
      <c r="HR58" s="741"/>
      <c r="HS58" s="741"/>
      <c r="HT58" s="741"/>
      <c r="HU58" s="741"/>
      <c r="HV58" s="741"/>
      <c r="HW58" s="741"/>
      <c r="HX58" s="741"/>
      <c r="HY58" s="741"/>
      <c r="HZ58" s="741"/>
      <c r="IA58" s="741"/>
      <c r="IB58" s="741"/>
      <c r="IC58" s="741"/>
      <c r="ID58" s="741"/>
      <c r="IE58" s="741"/>
      <c r="IF58" s="741"/>
      <c r="IG58" s="741"/>
      <c r="IH58" s="741"/>
      <c r="II58" s="741"/>
      <c r="IJ58" s="741"/>
      <c r="IK58" s="741"/>
      <c r="IL58" s="741"/>
      <c r="IM58" s="741"/>
      <c r="IN58" s="741"/>
      <c r="IO58" s="741"/>
      <c r="IP58" s="741"/>
      <c r="IQ58" s="741"/>
      <c r="IR58" s="741"/>
      <c r="IS58" s="741"/>
      <c r="IT58" s="741"/>
      <c r="IU58" s="741"/>
      <c r="IV58" s="741"/>
    </row>
    <row r="59" spans="1:256" ht="18.75" thickBot="1">
      <c r="A59" s="730"/>
      <c r="B59" s="731">
        <v>5</v>
      </c>
      <c r="C59" s="752" t="s">
        <v>220</v>
      </c>
      <c r="D59" s="753"/>
      <c r="E59" s="715">
        <v>5</v>
      </c>
      <c r="F59" s="715">
        <v>5</v>
      </c>
      <c r="G59" s="715">
        <v>4</v>
      </c>
      <c r="H59" s="715">
        <v>4</v>
      </c>
      <c r="I59" s="715">
        <v>4</v>
      </c>
      <c r="J59" s="715">
        <v>5</v>
      </c>
      <c r="K59" s="715">
        <v>5</v>
      </c>
      <c r="L59" s="715">
        <v>4</v>
      </c>
      <c r="M59" s="715">
        <v>6</v>
      </c>
      <c r="N59" s="716">
        <f>SUM(E59:M59)</f>
        <v>42</v>
      </c>
      <c r="O59" s="715">
        <v>4</v>
      </c>
      <c r="P59" s="715">
        <v>4</v>
      </c>
      <c r="Q59" s="715">
        <v>5</v>
      </c>
      <c r="R59" s="715">
        <v>5</v>
      </c>
      <c r="S59" s="715">
        <v>4</v>
      </c>
      <c r="T59" s="715">
        <v>5</v>
      </c>
      <c r="U59" s="715">
        <v>4</v>
      </c>
      <c r="V59" s="715">
        <v>8</v>
      </c>
      <c r="W59" s="715">
        <v>6</v>
      </c>
      <c r="X59" s="732">
        <f>SUM(O59:W59)</f>
        <v>45</v>
      </c>
      <c r="Y59" s="732">
        <f>N59+X59</f>
        <v>87</v>
      </c>
      <c r="Z59" s="733"/>
      <c r="AA59" s="667">
        <f t="shared" si="53"/>
        <v>1</v>
      </c>
      <c r="AB59" s="667">
        <f t="shared" si="53"/>
        <v>2</v>
      </c>
      <c r="AC59" s="667">
        <f t="shared" si="53"/>
        <v>0</v>
      </c>
      <c r="AD59" s="667">
        <f t="shared" si="53"/>
        <v>0</v>
      </c>
      <c r="AE59" s="667">
        <f t="shared" si="53"/>
        <v>1</v>
      </c>
      <c r="AF59" s="667">
        <f t="shared" si="53"/>
        <v>1</v>
      </c>
      <c r="AG59" s="667">
        <f t="shared" si="53"/>
        <v>0</v>
      </c>
      <c r="AH59" s="667">
        <f t="shared" si="53"/>
        <v>1</v>
      </c>
      <c r="AI59" s="667">
        <f t="shared" si="53"/>
        <v>2</v>
      </c>
      <c r="AJ59" s="667">
        <f t="shared" si="54"/>
        <v>0</v>
      </c>
      <c r="AK59" s="667">
        <f t="shared" si="54"/>
        <v>1</v>
      </c>
      <c r="AL59" s="667">
        <f t="shared" si="54"/>
        <v>1</v>
      </c>
      <c r="AM59" s="667">
        <f t="shared" si="54"/>
        <v>1</v>
      </c>
      <c r="AN59" s="667">
        <f t="shared" si="54"/>
        <v>0</v>
      </c>
      <c r="AO59" s="667">
        <f t="shared" si="54"/>
        <v>0</v>
      </c>
      <c r="AP59" s="667">
        <f t="shared" si="54"/>
        <v>1</v>
      </c>
      <c r="AQ59" s="667">
        <f t="shared" si="54"/>
        <v>3</v>
      </c>
      <c r="AR59" s="667">
        <f t="shared" si="54"/>
        <v>2</v>
      </c>
      <c r="AS59" s="734">
        <f>COUNTIF($AA59:$AR59,"=-2")</f>
        <v>0</v>
      </c>
      <c r="AT59" s="735">
        <f>COUNTIF($AA59:$AR59,"=-1")</f>
        <v>0</v>
      </c>
      <c r="AU59" s="735">
        <f>COUNTIF($AA59:$AR59,"=0")</f>
        <v>6</v>
      </c>
      <c r="AV59" s="735">
        <f>COUNTIF($AA59:$AR59,"=1")</f>
        <v>8</v>
      </c>
      <c r="AW59" s="735">
        <f>COUNTIF($AA59:$AR59,"=2")</f>
        <v>3</v>
      </c>
      <c r="AX59" s="736">
        <f>COUNTIF($AA59:$AR59,"&gt;2")</f>
        <v>1</v>
      </c>
      <c r="AY59" s="711">
        <f t="shared" si="55"/>
      </c>
      <c r="AZ59" s="711">
        <f t="shared" si="55"/>
        <v>2</v>
      </c>
      <c r="BA59" s="711">
        <f t="shared" si="55"/>
      </c>
      <c r="BB59" s="711">
        <f t="shared" si="55"/>
      </c>
      <c r="BC59" s="711">
        <f t="shared" si="55"/>
        <v>1</v>
      </c>
      <c r="BD59" s="711">
        <f t="shared" si="55"/>
      </c>
      <c r="BE59" s="711">
        <f t="shared" si="55"/>
      </c>
      <c r="BF59" s="711">
        <f t="shared" si="55"/>
        <v>1</v>
      </c>
      <c r="BG59" s="711">
        <f t="shared" si="55"/>
      </c>
      <c r="BH59" s="711">
        <f t="shared" si="55"/>
      </c>
      <c r="BI59" s="711">
        <f t="shared" si="55"/>
        <v>1</v>
      </c>
      <c r="BJ59" s="711">
        <f t="shared" si="55"/>
      </c>
      <c r="BK59" s="711">
        <f t="shared" si="55"/>
      </c>
      <c r="BL59" s="711">
        <f t="shared" si="55"/>
      </c>
      <c r="BM59" s="711">
        <f t="shared" si="55"/>
      </c>
      <c r="BN59" s="711">
        <f t="shared" si="55"/>
        <v>1</v>
      </c>
      <c r="BO59" s="711">
        <f t="shared" si="56"/>
      </c>
      <c r="BP59" s="712">
        <f t="shared" si="56"/>
      </c>
      <c r="BQ59" s="711">
        <f t="shared" si="57"/>
        <v>1</v>
      </c>
      <c r="BR59" s="711">
        <f t="shared" si="57"/>
      </c>
      <c r="BS59" s="711">
        <f t="shared" si="57"/>
        <v>0</v>
      </c>
      <c r="BT59" s="711">
        <f t="shared" si="57"/>
        <v>0</v>
      </c>
      <c r="BU59" s="711">
        <f t="shared" si="57"/>
      </c>
      <c r="BV59" s="711">
        <f t="shared" si="57"/>
        <v>1</v>
      </c>
      <c r="BW59" s="711">
        <f t="shared" si="57"/>
      </c>
      <c r="BX59" s="711">
        <f t="shared" si="57"/>
      </c>
      <c r="BY59" s="711">
        <f t="shared" si="57"/>
        <v>2</v>
      </c>
      <c r="BZ59" s="711">
        <f t="shared" si="57"/>
        <v>0</v>
      </c>
      <c r="CA59" s="711">
        <f t="shared" si="57"/>
      </c>
      <c r="CB59" s="711">
        <f t="shared" si="57"/>
        <v>1</v>
      </c>
      <c r="CC59" s="711">
        <f t="shared" si="57"/>
        <v>1</v>
      </c>
      <c r="CD59" s="711">
        <f t="shared" si="57"/>
        <v>0</v>
      </c>
      <c r="CE59" s="711">
        <f t="shared" si="57"/>
      </c>
      <c r="CF59" s="711">
        <f t="shared" si="57"/>
      </c>
      <c r="CG59" s="711">
        <f t="shared" si="58"/>
      </c>
      <c r="CH59" s="711">
        <f t="shared" si="58"/>
        <v>2</v>
      </c>
      <c r="CI59" s="720">
        <f t="shared" si="59"/>
      </c>
      <c r="CJ59" s="711">
        <f t="shared" si="59"/>
      </c>
      <c r="CK59" s="711">
        <f t="shared" si="59"/>
      </c>
      <c r="CL59" s="711">
        <f t="shared" si="59"/>
      </c>
      <c r="CM59" s="711">
        <f t="shared" si="59"/>
      </c>
      <c r="CN59" s="711">
        <f t="shared" si="59"/>
      </c>
      <c r="CO59" s="711">
        <f t="shared" si="59"/>
        <v>0</v>
      </c>
      <c r="CP59" s="711">
        <f t="shared" si="59"/>
      </c>
      <c r="CQ59" s="711">
        <f t="shared" si="59"/>
      </c>
      <c r="CR59" s="711">
        <f t="shared" si="59"/>
      </c>
      <c r="CS59" s="711">
        <f t="shared" si="59"/>
      </c>
      <c r="CT59" s="711">
        <f t="shared" si="59"/>
      </c>
      <c r="CU59" s="711">
        <f t="shared" si="59"/>
      </c>
      <c r="CV59" s="711">
        <f t="shared" si="59"/>
      </c>
      <c r="CW59" s="711">
        <f t="shared" si="59"/>
        <v>0</v>
      </c>
      <c r="CX59" s="711">
        <f t="shared" si="59"/>
      </c>
      <c r="CY59" s="711">
        <f t="shared" si="60"/>
        <v>3</v>
      </c>
      <c r="CZ59" s="711">
        <f t="shared" si="60"/>
      </c>
      <c r="DA59" s="737">
        <f>SUM(AY59:BP59)</f>
        <v>6</v>
      </c>
      <c r="DB59" s="738">
        <f>SUM(BQ59:CH59)</f>
        <v>8</v>
      </c>
      <c r="DC59" s="739">
        <f>SUM(CI59:CZ59)</f>
        <v>3</v>
      </c>
      <c r="DD59" s="740"/>
      <c r="DE59" s="741"/>
      <c r="DF59" s="741"/>
      <c r="DG59" s="741"/>
      <c r="DH59" s="741"/>
      <c r="DI59" s="741"/>
      <c r="DJ59" s="741"/>
      <c r="DK59" s="741"/>
      <c r="DL59" s="741"/>
      <c r="DM59" s="741"/>
      <c r="DN59" s="741"/>
      <c r="DO59" s="741"/>
      <c r="DP59" s="741"/>
      <c r="DQ59" s="741"/>
      <c r="DR59" s="741"/>
      <c r="DS59" s="741"/>
      <c r="DT59" s="741"/>
      <c r="DU59" s="741"/>
      <c r="DV59" s="741"/>
      <c r="DW59" s="741"/>
      <c r="DX59" s="741"/>
      <c r="DY59" s="741"/>
      <c r="DZ59" s="741"/>
      <c r="EA59" s="741"/>
      <c r="EB59" s="741"/>
      <c r="EC59" s="741"/>
      <c r="ED59" s="741"/>
      <c r="EE59" s="741"/>
      <c r="EF59" s="741"/>
      <c r="EG59" s="741"/>
      <c r="EH59" s="741"/>
      <c r="EI59" s="741"/>
      <c r="EJ59" s="741"/>
      <c r="EK59" s="741"/>
      <c r="EL59" s="741"/>
      <c r="EM59" s="741"/>
      <c r="EN59" s="741"/>
      <c r="EO59" s="741"/>
      <c r="EP59" s="741"/>
      <c r="EQ59" s="741"/>
      <c r="ER59" s="741"/>
      <c r="ES59" s="741"/>
      <c r="ET59" s="741"/>
      <c r="EU59" s="741"/>
      <c r="EV59" s="741"/>
      <c r="EW59" s="741"/>
      <c r="EX59" s="741"/>
      <c r="EY59" s="741"/>
      <c r="EZ59" s="741"/>
      <c r="FA59" s="741"/>
      <c r="FB59" s="741"/>
      <c r="FC59" s="741"/>
      <c r="FD59" s="741"/>
      <c r="FE59" s="741"/>
      <c r="FF59" s="741"/>
      <c r="FG59" s="741"/>
      <c r="FH59" s="741"/>
      <c r="FI59" s="741"/>
      <c r="FJ59" s="741"/>
      <c r="FK59" s="741"/>
      <c r="FL59" s="741"/>
      <c r="FM59" s="741"/>
      <c r="FN59" s="741"/>
      <c r="FO59" s="741"/>
      <c r="FP59" s="741"/>
      <c r="FQ59" s="741"/>
      <c r="FR59" s="741"/>
      <c r="FS59" s="741"/>
      <c r="FT59" s="741"/>
      <c r="FU59" s="741"/>
      <c r="FV59" s="741"/>
      <c r="FW59" s="741"/>
      <c r="FX59" s="741"/>
      <c r="FY59" s="741"/>
      <c r="FZ59" s="741"/>
      <c r="GA59" s="741"/>
      <c r="GB59" s="741"/>
      <c r="GC59" s="741"/>
      <c r="GD59" s="741"/>
      <c r="GE59" s="741"/>
      <c r="GF59" s="741"/>
      <c r="GG59" s="741"/>
      <c r="GH59" s="741"/>
      <c r="GI59" s="741"/>
      <c r="GJ59" s="741"/>
      <c r="GK59" s="741"/>
      <c r="GL59" s="741"/>
      <c r="GM59" s="741"/>
      <c r="GN59" s="741"/>
      <c r="GO59" s="741"/>
      <c r="GP59" s="741"/>
      <c r="GQ59" s="741"/>
      <c r="GR59" s="741"/>
      <c r="GS59" s="741"/>
      <c r="GT59" s="741"/>
      <c r="GU59" s="741"/>
      <c r="GV59" s="741"/>
      <c r="GW59" s="741"/>
      <c r="GX59" s="741"/>
      <c r="GY59" s="741"/>
      <c r="GZ59" s="741"/>
      <c r="HA59" s="741"/>
      <c r="HB59" s="741"/>
      <c r="HC59" s="741"/>
      <c r="HD59" s="741"/>
      <c r="HE59" s="741"/>
      <c r="HF59" s="741"/>
      <c r="HG59" s="741"/>
      <c r="HH59" s="741"/>
      <c r="HI59" s="741"/>
      <c r="HJ59" s="741"/>
      <c r="HK59" s="741"/>
      <c r="HL59" s="741"/>
      <c r="HM59" s="741"/>
      <c r="HN59" s="741"/>
      <c r="HO59" s="741"/>
      <c r="HP59" s="741"/>
      <c r="HQ59" s="741"/>
      <c r="HR59" s="741"/>
      <c r="HS59" s="741"/>
      <c r="HT59" s="741"/>
      <c r="HU59" s="741"/>
      <c r="HV59" s="741"/>
      <c r="HW59" s="741"/>
      <c r="HX59" s="741"/>
      <c r="HY59" s="741"/>
      <c r="HZ59" s="741"/>
      <c r="IA59" s="741"/>
      <c r="IB59" s="741"/>
      <c r="IC59" s="741"/>
      <c r="ID59" s="741"/>
      <c r="IE59" s="741"/>
      <c r="IF59" s="741"/>
      <c r="IG59" s="741"/>
      <c r="IH59" s="741"/>
      <c r="II59" s="741"/>
      <c r="IJ59" s="741"/>
      <c r="IK59" s="741"/>
      <c r="IL59" s="741"/>
      <c r="IM59" s="741"/>
      <c r="IN59" s="741"/>
      <c r="IO59" s="741"/>
      <c r="IP59" s="741"/>
      <c r="IQ59" s="741"/>
      <c r="IR59" s="741"/>
      <c r="IS59" s="741"/>
      <c r="IT59" s="741"/>
      <c r="IU59" s="741"/>
      <c r="IV59" s="741"/>
    </row>
    <row r="60" spans="1:108" ht="15">
      <c r="A60" s="674"/>
      <c r="B60" s="208"/>
      <c r="C60" s="208"/>
      <c r="D60" s="208"/>
      <c r="E60" s="742"/>
      <c r="F60" s="742"/>
      <c r="G60" s="742"/>
      <c r="H60" s="742"/>
      <c r="I60" s="742"/>
      <c r="J60" s="742"/>
      <c r="K60" s="742"/>
      <c r="L60" s="742"/>
      <c r="M60" s="742"/>
      <c r="N60" s="742"/>
      <c r="O60" s="742"/>
      <c r="P60" s="744"/>
      <c r="Q60" s="744"/>
      <c r="R60" s="744"/>
      <c r="S60" s="744"/>
      <c r="T60" s="744"/>
      <c r="U60" s="744"/>
      <c r="V60" s="744"/>
      <c r="W60" s="744"/>
      <c r="X60" s="813">
        <f>SUM(Y55:Y59)-MAX(Y55:Y59)</f>
        <v>344</v>
      </c>
      <c r="Y60" s="814"/>
      <c r="Z60" s="681"/>
      <c r="AA60" s="667"/>
      <c r="AB60" s="667"/>
      <c r="AC60" s="667"/>
      <c r="AD60" s="667"/>
      <c r="AE60" s="667"/>
      <c r="AF60" s="667"/>
      <c r="AG60" s="667"/>
      <c r="AH60" s="667"/>
      <c r="AI60" s="667"/>
      <c r="AJ60" s="667"/>
      <c r="AK60" s="667"/>
      <c r="AL60" s="667"/>
      <c r="AM60" s="667"/>
      <c r="AN60" s="667"/>
      <c r="AO60" s="667"/>
      <c r="AP60" s="667"/>
      <c r="AQ60" s="667"/>
      <c r="AR60" s="667"/>
      <c r="AS60" s="819">
        <f>SUM(AS55:AS59)</f>
        <v>0</v>
      </c>
      <c r="AT60" s="807">
        <f aca="true" t="shared" si="61" ref="AT60:DC60">SUM(AT55:AT59)</f>
        <v>2</v>
      </c>
      <c r="AU60" s="807">
        <f t="shared" si="61"/>
        <v>19</v>
      </c>
      <c r="AV60" s="807">
        <f t="shared" si="61"/>
        <v>51</v>
      </c>
      <c r="AW60" s="807">
        <f t="shared" si="61"/>
        <v>15</v>
      </c>
      <c r="AX60" s="809">
        <f t="shared" si="61"/>
        <v>3</v>
      </c>
      <c r="AY60" s="711">
        <f t="shared" si="61"/>
        <v>0</v>
      </c>
      <c r="AZ60" s="711">
        <f t="shared" si="61"/>
        <v>6</v>
      </c>
      <c r="BA60" s="711">
        <f t="shared" si="61"/>
        <v>0</v>
      </c>
      <c r="BB60" s="711">
        <f t="shared" si="61"/>
        <v>0</v>
      </c>
      <c r="BC60" s="711">
        <f t="shared" si="61"/>
        <v>4</v>
      </c>
      <c r="BD60" s="711">
        <f t="shared" si="61"/>
        <v>0</v>
      </c>
      <c r="BE60" s="711">
        <f t="shared" si="61"/>
        <v>0</v>
      </c>
      <c r="BF60" s="711">
        <f t="shared" si="61"/>
        <v>2</v>
      </c>
      <c r="BG60" s="711">
        <f t="shared" si="61"/>
        <v>0</v>
      </c>
      <c r="BH60" s="711">
        <f t="shared" si="61"/>
        <v>0</v>
      </c>
      <c r="BI60" s="711">
        <f t="shared" si="61"/>
        <v>3</v>
      </c>
      <c r="BJ60" s="711">
        <f t="shared" si="61"/>
        <v>0</v>
      </c>
      <c r="BK60" s="711">
        <f t="shared" si="61"/>
        <v>0</v>
      </c>
      <c r="BL60" s="711">
        <f t="shared" si="61"/>
        <v>0</v>
      </c>
      <c r="BM60" s="711">
        <f t="shared" si="61"/>
        <v>0</v>
      </c>
      <c r="BN60" s="711">
        <f t="shared" si="61"/>
        <v>7</v>
      </c>
      <c r="BO60" s="711">
        <f t="shared" si="61"/>
        <v>0</v>
      </c>
      <c r="BP60" s="712">
        <f t="shared" si="61"/>
        <v>0</v>
      </c>
      <c r="BQ60" s="711">
        <f t="shared" si="61"/>
        <v>4</v>
      </c>
      <c r="BR60" s="711">
        <f t="shared" si="61"/>
        <v>0</v>
      </c>
      <c r="BS60" s="711">
        <f t="shared" si="61"/>
        <v>5</v>
      </c>
      <c r="BT60" s="711">
        <f t="shared" si="61"/>
        <v>4</v>
      </c>
      <c r="BU60" s="711">
        <f t="shared" si="61"/>
        <v>0</v>
      </c>
      <c r="BV60" s="711">
        <f t="shared" si="61"/>
        <v>4</v>
      </c>
      <c r="BW60" s="711">
        <f t="shared" si="61"/>
        <v>0</v>
      </c>
      <c r="BX60" s="711">
        <f t="shared" si="61"/>
        <v>0</v>
      </c>
      <c r="BY60" s="711">
        <f t="shared" si="61"/>
        <v>7</v>
      </c>
      <c r="BZ60" s="711">
        <f t="shared" si="61"/>
        <v>2</v>
      </c>
      <c r="CA60" s="711">
        <f t="shared" si="61"/>
        <v>0</v>
      </c>
      <c r="CB60" s="711">
        <f t="shared" si="61"/>
        <v>8</v>
      </c>
      <c r="CC60" s="711">
        <f t="shared" si="61"/>
        <v>6</v>
      </c>
      <c r="CD60" s="711">
        <f t="shared" si="61"/>
        <v>6</v>
      </c>
      <c r="CE60" s="711">
        <f t="shared" si="61"/>
        <v>0</v>
      </c>
      <c r="CF60" s="711">
        <f t="shared" si="61"/>
        <v>0</v>
      </c>
      <c r="CG60" s="711">
        <f t="shared" si="61"/>
        <v>0</v>
      </c>
      <c r="CH60" s="711">
        <f t="shared" si="61"/>
        <v>5</v>
      </c>
      <c r="CI60" s="720">
        <f t="shared" si="61"/>
        <v>0</v>
      </c>
      <c r="CJ60" s="711">
        <f t="shared" si="61"/>
        <v>0</v>
      </c>
      <c r="CK60" s="711">
        <f t="shared" si="61"/>
        <v>0</v>
      </c>
      <c r="CL60" s="711">
        <f t="shared" si="61"/>
        <v>0</v>
      </c>
      <c r="CM60" s="711">
        <f t="shared" si="61"/>
        <v>0</v>
      </c>
      <c r="CN60" s="711">
        <f t="shared" si="61"/>
        <v>0</v>
      </c>
      <c r="CO60" s="711">
        <f t="shared" si="61"/>
        <v>6</v>
      </c>
      <c r="CP60" s="711">
        <f t="shared" si="61"/>
        <v>0</v>
      </c>
      <c r="CQ60" s="711">
        <f t="shared" si="61"/>
        <v>0</v>
      </c>
      <c r="CR60" s="711">
        <f t="shared" si="61"/>
        <v>0</v>
      </c>
      <c r="CS60" s="711">
        <f t="shared" si="61"/>
        <v>0</v>
      </c>
      <c r="CT60" s="711">
        <f t="shared" si="61"/>
        <v>0</v>
      </c>
      <c r="CU60" s="711">
        <f t="shared" si="61"/>
        <v>0</v>
      </c>
      <c r="CV60" s="711">
        <f t="shared" si="61"/>
        <v>0</v>
      </c>
      <c r="CW60" s="711">
        <f t="shared" si="61"/>
        <v>4</v>
      </c>
      <c r="CX60" s="711">
        <f t="shared" si="61"/>
        <v>0</v>
      </c>
      <c r="CY60" s="711">
        <f t="shared" si="61"/>
        <v>6</v>
      </c>
      <c r="CZ60" s="711">
        <f t="shared" si="61"/>
        <v>0</v>
      </c>
      <c r="DA60" s="811">
        <f t="shared" si="61"/>
        <v>22</v>
      </c>
      <c r="DB60" s="821">
        <f t="shared" si="61"/>
        <v>51</v>
      </c>
      <c r="DC60" s="823">
        <f t="shared" si="61"/>
        <v>16</v>
      </c>
      <c r="DD60" s="687"/>
    </row>
    <row r="61" spans="1:108" ht="15.75" thickBot="1">
      <c r="A61" s="674"/>
      <c r="B61" s="208"/>
      <c r="C61" s="208"/>
      <c r="D61" s="208"/>
      <c r="E61" s="742"/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4"/>
      <c r="Q61" s="744"/>
      <c r="R61" s="744"/>
      <c r="S61" s="744"/>
      <c r="T61" s="744"/>
      <c r="U61" s="744"/>
      <c r="V61" s="744"/>
      <c r="W61" s="744"/>
      <c r="X61" s="815"/>
      <c r="Y61" s="816"/>
      <c r="Z61" s="681"/>
      <c r="AA61" s="667"/>
      <c r="AB61" s="667"/>
      <c r="AC61" s="667"/>
      <c r="AD61" s="667"/>
      <c r="AE61" s="667"/>
      <c r="AF61" s="667"/>
      <c r="AG61" s="667"/>
      <c r="AH61" s="667"/>
      <c r="AI61" s="667"/>
      <c r="AJ61" s="667"/>
      <c r="AK61" s="667"/>
      <c r="AL61" s="667"/>
      <c r="AM61" s="667"/>
      <c r="AN61" s="667"/>
      <c r="AO61" s="667"/>
      <c r="AP61" s="667"/>
      <c r="AQ61" s="667"/>
      <c r="AR61" s="667"/>
      <c r="AS61" s="820"/>
      <c r="AT61" s="808"/>
      <c r="AU61" s="808"/>
      <c r="AV61" s="808"/>
      <c r="AW61" s="808"/>
      <c r="AX61" s="810"/>
      <c r="AY61" s="711"/>
      <c r="AZ61" s="711"/>
      <c r="BA61" s="711"/>
      <c r="BB61" s="711"/>
      <c r="BC61" s="711"/>
      <c r="BD61" s="711"/>
      <c r="BE61" s="711"/>
      <c r="BF61" s="711"/>
      <c r="BG61" s="711"/>
      <c r="BH61" s="711"/>
      <c r="BI61" s="711"/>
      <c r="BJ61" s="711"/>
      <c r="BK61" s="711"/>
      <c r="BL61" s="711"/>
      <c r="BM61" s="711"/>
      <c r="BN61" s="711"/>
      <c r="BO61" s="711"/>
      <c r="BP61" s="712"/>
      <c r="BQ61" s="711"/>
      <c r="BR61" s="711"/>
      <c r="BS61" s="711"/>
      <c r="BT61" s="711"/>
      <c r="BU61" s="711"/>
      <c r="BV61" s="711"/>
      <c r="BW61" s="711"/>
      <c r="BX61" s="711"/>
      <c r="BY61" s="711"/>
      <c r="BZ61" s="711"/>
      <c r="CA61" s="711"/>
      <c r="CB61" s="711"/>
      <c r="CC61" s="711"/>
      <c r="CD61" s="711"/>
      <c r="CE61" s="711"/>
      <c r="CF61" s="711"/>
      <c r="CG61" s="711"/>
      <c r="CH61" s="711"/>
      <c r="CI61" s="720"/>
      <c r="CJ61" s="711"/>
      <c r="CK61" s="711"/>
      <c r="CL61" s="711"/>
      <c r="CM61" s="711"/>
      <c r="CN61" s="711"/>
      <c r="CO61" s="711"/>
      <c r="CP61" s="711"/>
      <c r="CQ61" s="711"/>
      <c r="CR61" s="711"/>
      <c r="CS61" s="711"/>
      <c r="CT61" s="711"/>
      <c r="CU61" s="711"/>
      <c r="CV61" s="711"/>
      <c r="CW61" s="711"/>
      <c r="CX61" s="711"/>
      <c r="CY61" s="711"/>
      <c r="CZ61" s="711"/>
      <c r="DA61" s="812"/>
      <c r="DB61" s="822"/>
      <c r="DC61" s="824"/>
      <c r="DD61" s="687"/>
    </row>
    <row r="62" spans="1:108" ht="15.75" thickBot="1">
      <c r="A62" s="674"/>
      <c r="B62" s="208"/>
      <c r="C62" s="208"/>
      <c r="D62" s="208"/>
      <c r="E62" s="742"/>
      <c r="F62" s="742"/>
      <c r="G62" s="742"/>
      <c r="H62" s="742"/>
      <c r="I62" s="742"/>
      <c r="J62" s="742"/>
      <c r="K62" s="742"/>
      <c r="L62" s="742"/>
      <c r="M62" s="742"/>
      <c r="N62" s="742"/>
      <c r="O62" s="742"/>
      <c r="P62" s="744"/>
      <c r="Q62" s="744"/>
      <c r="R62" s="744"/>
      <c r="S62" s="744"/>
      <c r="T62" s="744"/>
      <c r="U62" s="744"/>
      <c r="V62" s="744"/>
      <c r="W62" s="744"/>
      <c r="X62" s="817"/>
      <c r="Y62" s="818"/>
      <c r="Z62" s="681"/>
      <c r="AA62" s="667"/>
      <c r="AB62" s="667"/>
      <c r="AC62" s="667"/>
      <c r="AD62" s="667"/>
      <c r="AE62" s="667"/>
      <c r="AF62" s="667"/>
      <c r="AG62" s="667"/>
      <c r="AH62" s="667"/>
      <c r="AI62" s="667"/>
      <c r="AJ62" s="667"/>
      <c r="AK62" s="667"/>
      <c r="AL62" s="667"/>
      <c r="AM62" s="667"/>
      <c r="AN62" s="667"/>
      <c r="AO62" s="667"/>
      <c r="AP62" s="667"/>
      <c r="AQ62" s="667"/>
      <c r="AR62" s="667"/>
      <c r="AS62" s="682"/>
      <c r="AT62" s="683"/>
      <c r="AU62" s="683"/>
      <c r="AV62" s="683"/>
      <c r="AW62" s="683"/>
      <c r="AX62" s="683"/>
      <c r="AY62" s="684"/>
      <c r="AZ62" s="685"/>
      <c r="BA62" s="685"/>
      <c r="BB62" s="685"/>
      <c r="BC62" s="685"/>
      <c r="BD62" s="685"/>
      <c r="BE62" s="685"/>
      <c r="BF62" s="685"/>
      <c r="BG62" s="685"/>
      <c r="BH62" s="685"/>
      <c r="BI62" s="685"/>
      <c r="BJ62" s="685"/>
      <c r="BK62" s="685"/>
      <c r="BL62" s="685"/>
      <c r="BM62" s="685"/>
      <c r="BN62" s="685"/>
      <c r="BO62" s="685"/>
      <c r="BP62" s="686"/>
      <c r="BQ62" s="685"/>
      <c r="BR62" s="685"/>
      <c r="BS62" s="685"/>
      <c r="BT62" s="685"/>
      <c r="BU62" s="685"/>
      <c r="BV62" s="685"/>
      <c r="BW62" s="685"/>
      <c r="BX62" s="685"/>
      <c r="BY62" s="685"/>
      <c r="BZ62" s="685"/>
      <c r="CA62" s="685"/>
      <c r="CB62" s="685"/>
      <c r="CC62" s="685"/>
      <c r="CD62" s="685"/>
      <c r="CE62" s="685"/>
      <c r="CF62" s="685"/>
      <c r="CG62" s="685"/>
      <c r="CH62" s="685"/>
      <c r="CI62" s="684"/>
      <c r="CJ62" s="685"/>
      <c r="CK62" s="685"/>
      <c r="CL62" s="685"/>
      <c r="CM62" s="685"/>
      <c r="CN62" s="685"/>
      <c r="CO62" s="685"/>
      <c r="CP62" s="685"/>
      <c r="CQ62" s="685"/>
      <c r="CR62" s="685"/>
      <c r="CS62" s="685"/>
      <c r="CT62" s="685"/>
      <c r="CU62" s="685"/>
      <c r="CV62" s="685"/>
      <c r="CW62" s="685"/>
      <c r="CX62" s="685"/>
      <c r="CY62" s="685"/>
      <c r="CZ62" s="686"/>
      <c r="DA62" s="683"/>
      <c r="DB62" s="683"/>
      <c r="DC62" s="683"/>
      <c r="DD62" s="687"/>
    </row>
    <row r="63" spans="1:108" ht="15">
      <c r="A63" s="688"/>
      <c r="B63" s="745"/>
      <c r="C63" s="746" t="str">
        <f>C53</f>
        <v>SHEBOYGAN CHRISTIAN</v>
      </c>
      <c r="D63" s="746" t="str">
        <f>C53</f>
        <v>SHEBOYGAN CHRISTIAN</v>
      </c>
      <c r="E63" s="747">
        <f>SUM(E55:E59)-MAX(E55:E59)</f>
        <v>19</v>
      </c>
      <c r="F63" s="747">
        <f aca="true" t="shared" si="62" ref="F63:Y63">SUM(F55:F59)-MAX(F55:F59)</f>
        <v>16</v>
      </c>
      <c r="G63" s="747">
        <f t="shared" si="62"/>
        <v>19</v>
      </c>
      <c r="H63" s="747">
        <f t="shared" si="62"/>
        <v>19</v>
      </c>
      <c r="I63" s="747">
        <f t="shared" si="62"/>
        <v>14</v>
      </c>
      <c r="J63" s="747">
        <f t="shared" si="62"/>
        <v>19</v>
      </c>
      <c r="K63" s="747">
        <f t="shared" si="62"/>
        <v>24</v>
      </c>
      <c r="L63" s="747">
        <f t="shared" si="62"/>
        <v>13</v>
      </c>
      <c r="M63" s="747">
        <f t="shared" si="62"/>
        <v>21</v>
      </c>
      <c r="N63" s="747">
        <f t="shared" si="62"/>
        <v>166</v>
      </c>
      <c r="O63" s="747">
        <f t="shared" si="62"/>
        <v>17</v>
      </c>
      <c r="P63" s="747">
        <f t="shared" si="62"/>
        <v>14</v>
      </c>
      <c r="Q63" s="747">
        <f t="shared" si="62"/>
        <v>20</v>
      </c>
      <c r="R63" s="747">
        <f t="shared" si="62"/>
        <v>20</v>
      </c>
      <c r="S63" s="747">
        <f t="shared" si="62"/>
        <v>20</v>
      </c>
      <c r="T63" s="747">
        <f t="shared" si="62"/>
        <v>23</v>
      </c>
      <c r="U63" s="747">
        <f t="shared" si="62"/>
        <v>16</v>
      </c>
      <c r="V63" s="747">
        <f t="shared" si="62"/>
        <v>23</v>
      </c>
      <c r="W63" s="747">
        <f t="shared" si="62"/>
        <v>19</v>
      </c>
      <c r="X63" s="747">
        <f t="shared" si="62"/>
        <v>178</v>
      </c>
      <c r="Y63" s="747">
        <f t="shared" si="62"/>
        <v>344</v>
      </c>
      <c r="Z63" s="748"/>
      <c r="AA63" s="667"/>
      <c r="AB63" s="667"/>
      <c r="AC63" s="667"/>
      <c r="AD63" s="667"/>
      <c r="AE63" s="667"/>
      <c r="AF63" s="667"/>
      <c r="AG63" s="667"/>
      <c r="AH63" s="667"/>
      <c r="AI63" s="667"/>
      <c r="AJ63" s="667"/>
      <c r="AK63" s="667"/>
      <c r="AL63" s="667"/>
      <c r="AM63" s="667"/>
      <c r="AN63" s="667"/>
      <c r="AO63" s="667"/>
      <c r="AP63" s="667"/>
      <c r="AQ63" s="667"/>
      <c r="AR63" s="667"/>
      <c r="AS63" s="682"/>
      <c r="AT63" s="683"/>
      <c r="AU63" s="683"/>
      <c r="AV63" s="683"/>
      <c r="AW63" s="683"/>
      <c r="AX63" s="683"/>
      <c r="AY63" s="684"/>
      <c r="AZ63" s="685"/>
      <c r="BA63" s="685"/>
      <c r="BB63" s="685"/>
      <c r="BC63" s="685"/>
      <c r="BD63" s="685"/>
      <c r="BE63" s="685"/>
      <c r="BF63" s="685"/>
      <c r="BG63" s="685"/>
      <c r="BH63" s="685"/>
      <c r="BI63" s="685"/>
      <c r="BJ63" s="685"/>
      <c r="BK63" s="685"/>
      <c r="BL63" s="685"/>
      <c r="BM63" s="685"/>
      <c r="BN63" s="685"/>
      <c r="BO63" s="685"/>
      <c r="BP63" s="686"/>
      <c r="BQ63" s="685"/>
      <c r="BR63" s="685"/>
      <c r="BS63" s="685"/>
      <c r="BT63" s="685"/>
      <c r="BU63" s="685"/>
      <c r="BV63" s="685"/>
      <c r="BW63" s="685"/>
      <c r="BX63" s="685"/>
      <c r="BY63" s="685"/>
      <c r="BZ63" s="685"/>
      <c r="CA63" s="685"/>
      <c r="CB63" s="685"/>
      <c r="CC63" s="685"/>
      <c r="CD63" s="685"/>
      <c r="CE63" s="685"/>
      <c r="CF63" s="685"/>
      <c r="CG63" s="685"/>
      <c r="CH63" s="685"/>
      <c r="CI63" s="684"/>
      <c r="CJ63" s="685"/>
      <c r="CK63" s="685"/>
      <c r="CL63" s="685"/>
      <c r="CM63" s="685"/>
      <c r="CN63" s="685"/>
      <c r="CO63" s="685"/>
      <c r="CP63" s="685"/>
      <c r="CQ63" s="685"/>
      <c r="CR63" s="685"/>
      <c r="CS63" s="685"/>
      <c r="CT63" s="685"/>
      <c r="CU63" s="685"/>
      <c r="CV63" s="685"/>
      <c r="CW63" s="685"/>
      <c r="CX63" s="685"/>
      <c r="CY63" s="685"/>
      <c r="CZ63" s="686"/>
      <c r="DA63" s="683"/>
      <c r="DB63" s="683"/>
      <c r="DC63" s="683"/>
      <c r="DD63" s="687"/>
    </row>
    <row r="64" spans="1:108" ht="15">
      <c r="A64" s="674"/>
      <c r="B64" s="695"/>
      <c r="C64" s="696"/>
      <c r="D64" s="697" t="s">
        <v>50</v>
      </c>
      <c r="E64" s="702">
        <f aca="true" t="shared" si="63" ref="E64:Y64">E$4</f>
        <v>4</v>
      </c>
      <c r="F64" s="702">
        <f t="shared" si="63"/>
        <v>3</v>
      </c>
      <c r="G64" s="702">
        <f t="shared" si="63"/>
        <v>4</v>
      </c>
      <c r="H64" s="702">
        <f t="shared" si="63"/>
        <v>4</v>
      </c>
      <c r="I64" s="702">
        <f t="shared" si="63"/>
        <v>3</v>
      </c>
      <c r="J64" s="702">
        <f t="shared" si="63"/>
        <v>4</v>
      </c>
      <c r="K64" s="702">
        <f t="shared" si="63"/>
        <v>5</v>
      </c>
      <c r="L64" s="702">
        <f t="shared" si="63"/>
        <v>3</v>
      </c>
      <c r="M64" s="702">
        <f t="shared" si="63"/>
        <v>4</v>
      </c>
      <c r="N64" s="702">
        <f t="shared" si="63"/>
        <v>34</v>
      </c>
      <c r="O64" s="702">
        <f t="shared" si="63"/>
        <v>4</v>
      </c>
      <c r="P64" s="702">
        <f t="shared" si="63"/>
        <v>3</v>
      </c>
      <c r="Q64" s="702">
        <f t="shared" si="63"/>
        <v>4</v>
      </c>
      <c r="R64" s="702">
        <f t="shared" si="63"/>
        <v>4</v>
      </c>
      <c r="S64" s="702">
        <f t="shared" si="63"/>
        <v>4</v>
      </c>
      <c r="T64" s="702">
        <f t="shared" si="63"/>
        <v>5</v>
      </c>
      <c r="U64" s="702">
        <f t="shared" si="63"/>
        <v>3</v>
      </c>
      <c r="V64" s="702">
        <f t="shared" si="63"/>
        <v>5</v>
      </c>
      <c r="W64" s="702">
        <f t="shared" si="63"/>
        <v>4</v>
      </c>
      <c r="X64" s="702">
        <f t="shared" si="63"/>
        <v>36</v>
      </c>
      <c r="Y64" s="702">
        <f t="shared" si="63"/>
        <v>70</v>
      </c>
      <c r="Z64" s="681"/>
      <c r="AA64" s="667"/>
      <c r="AB64" s="667"/>
      <c r="AC64" s="667"/>
      <c r="AD64" s="667"/>
      <c r="AE64" s="667"/>
      <c r="AF64" s="667"/>
      <c r="AG64" s="667"/>
      <c r="AH64" s="667"/>
      <c r="AI64" s="667"/>
      <c r="AJ64" s="667"/>
      <c r="AK64" s="667"/>
      <c r="AL64" s="667"/>
      <c r="AM64" s="667"/>
      <c r="AN64" s="667"/>
      <c r="AO64" s="667"/>
      <c r="AP64" s="667"/>
      <c r="AQ64" s="667"/>
      <c r="AR64" s="667"/>
      <c r="AS64" s="682"/>
      <c r="AT64" s="683"/>
      <c r="AU64" s="683"/>
      <c r="AV64" s="683"/>
      <c r="AW64" s="683"/>
      <c r="AX64" s="683"/>
      <c r="AY64" s="684"/>
      <c r="AZ64" s="685"/>
      <c r="BA64" s="685"/>
      <c r="BB64" s="685"/>
      <c r="BC64" s="685"/>
      <c r="BD64" s="685"/>
      <c r="BE64" s="685"/>
      <c r="BF64" s="685"/>
      <c r="BG64" s="685"/>
      <c r="BH64" s="685"/>
      <c r="BI64" s="685"/>
      <c r="BJ64" s="685"/>
      <c r="BK64" s="685"/>
      <c r="BL64" s="685"/>
      <c r="BM64" s="685"/>
      <c r="BN64" s="685"/>
      <c r="BO64" s="685"/>
      <c r="BP64" s="686"/>
      <c r="BQ64" s="685"/>
      <c r="BR64" s="685"/>
      <c r="BS64" s="685"/>
      <c r="BT64" s="685"/>
      <c r="BU64" s="685"/>
      <c r="BV64" s="685"/>
      <c r="BW64" s="685"/>
      <c r="BX64" s="685"/>
      <c r="BY64" s="685"/>
      <c r="BZ64" s="685"/>
      <c r="CA64" s="685"/>
      <c r="CB64" s="685"/>
      <c r="CC64" s="685"/>
      <c r="CD64" s="685"/>
      <c r="CE64" s="685"/>
      <c r="CF64" s="685"/>
      <c r="CG64" s="685"/>
      <c r="CH64" s="685"/>
      <c r="CI64" s="684"/>
      <c r="CJ64" s="685"/>
      <c r="CK64" s="685"/>
      <c r="CL64" s="685"/>
      <c r="CM64" s="685"/>
      <c r="CN64" s="685"/>
      <c r="CO64" s="685"/>
      <c r="CP64" s="685"/>
      <c r="CQ64" s="685"/>
      <c r="CR64" s="685"/>
      <c r="CS64" s="685"/>
      <c r="CT64" s="685"/>
      <c r="CU64" s="685"/>
      <c r="CV64" s="685"/>
      <c r="CW64" s="685"/>
      <c r="CX64" s="685"/>
      <c r="CY64" s="685"/>
      <c r="CZ64" s="686"/>
      <c r="DA64" s="683"/>
      <c r="DB64" s="683"/>
      <c r="DC64" s="683"/>
      <c r="DD64" s="687"/>
    </row>
    <row r="65" spans="1:108" ht="19.5" thickBot="1">
      <c r="A65" s="674"/>
      <c r="B65" s="699" t="s">
        <v>243</v>
      </c>
      <c r="C65" s="700" t="s">
        <v>267</v>
      </c>
      <c r="D65" s="701" t="s">
        <v>245</v>
      </c>
      <c r="E65" s="702" t="str">
        <f aca="true" t="shared" si="64" ref="E65:Y65">E$5</f>
        <v>379/335</v>
      </c>
      <c r="F65" s="702" t="str">
        <f t="shared" si="64"/>
        <v>170/137</v>
      </c>
      <c r="G65" s="702" t="str">
        <f t="shared" si="64"/>
        <v>432/428</v>
      </c>
      <c r="H65" s="702" t="str">
        <f t="shared" si="64"/>
        <v>264/232</v>
      </c>
      <c r="I65" s="702" t="str">
        <f t="shared" si="64"/>
        <v>116/110</v>
      </c>
      <c r="J65" s="702" t="str">
        <f t="shared" si="64"/>
        <v>353/291</v>
      </c>
      <c r="K65" s="702" t="str">
        <f t="shared" si="64"/>
        <v>499/422</v>
      </c>
      <c r="L65" s="702" t="str">
        <f t="shared" si="64"/>
        <v>134/128</v>
      </c>
      <c r="M65" s="702" t="str">
        <f t="shared" si="64"/>
        <v>276/264</v>
      </c>
      <c r="N65" s="702" t="str">
        <f t="shared" si="64"/>
        <v>2623/2347</v>
      </c>
      <c r="O65" s="702" t="str">
        <f t="shared" si="64"/>
        <v>381/332</v>
      </c>
      <c r="P65" s="702" t="str">
        <f t="shared" si="64"/>
        <v>142/134</v>
      </c>
      <c r="Q65" s="702" t="str">
        <f t="shared" si="64"/>
        <v>412/395</v>
      </c>
      <c r="R65" s="702" t="str">
        <f t="shared" si="64"/>
        <v>331/325</v>
      </c>
      <c r="S65" s="702" t="str">
        <f t="shared" si="64"/>
        <v>364/283</v>
      </c>
      <c r="T65" s="702" t="str">
        <f t="shared" si="64"/>
        <v>474/465</v>
      </c>
      <c r="U65" s="702" t="str">
        <f t="shared" si="64"/>
        <v>175/145</v>
      </c>
      <c r="V65" s="702" t="str">
        <f t="shared" si="64"/>
        <v>506/449</v>
      </c>
      <c r="W65" s="702" t="str">
        <f t="shared" si="64"/>
        <v>380/297</v>
      </c>
      <c r="X65" s="702" t="str">
        <f t="shared" si="64"/>
        <v>3166/2850</v>
      </c>
      <c r="Y65" s="702" t="str">
        <f t="shared" si="64"/>
        <v>5789/5197</v>
      </c>
      <c r="Z65" s="703">
        <f>X72</f>
        <v>371</v>
      </c>
      <c r="AA65" s="667"/>
      <c r="AB65" s="667"/>
      <c r="AC65" s="667"/>
      <c r="AD65" s="667"/>
      <c r="AE65" s="667"/>
      <c r="AF65" s="667"/>
      <c r="AG65" s="667"/>
      <c r="AH65" s="667"/>
      <c r="AI65" s="667"/>
      <c r="AJ65" s="667"/>
      <c r="AK65" s="667"/>
      <c r="AL65" s="667"/>
      <c r="AM65" s="667"/>
      <c r="AN65" s="667"/>
      <c r="AO65" s="667"/>
      <c r="AP65" s="667"/>
      <c r="AQ65" s="667"/>
      <c r="AR65" s="667"/>
      <c r="AS65" s="682"/>
      <c r="AT65" s="683"/>
      <c r="AU65" s="683"/>
      <c r="AV65" s="683"/>
      <c r="AW65" s="683"/>
      <c r="AX65" s="683"/>
      <c r="AY65" s="684"/>
      <c r="AZ65" s="685"/>
      <c r="BA65" s="685"/>
      <c r="BB65" s="685"/>
      <c r="BC65" s="685"/>
      <c r="BD65" s="685"/>
      <c r="BE65" s="685"/>
      <c r="BF65" s="685"/>
      <c r="BG65" s="685"/>
      <c r="BH65" s="685"/>
      <c r="BI65" s="685"/>
      <c r="BJ65" s="685"/>
      <c r="BK65" s="685"/>
      <c r="BL65" s="685"/>
      <c r="BM65" s="685"/>
      <c r="BN65" s="685"/>
      <c r="BO65" s="685"/>
      <c r="BP65" s="686"/>
      <c r="BQ65" s="685"/>
      <c r="BR65" s="685"/>
      <c r="BS65" s="685"/>
      <c r="BT65" s="685"/>
      <c r="BU65" s="685"/>
      <c r="BV65" s="685"/>
      <c r="BW65" s="685"/>
      <c r="BX65" s="685"/>
      <c r="BY65" s="685"/>
      <c r="BZ65" s="685"/>
      <c r="CA65" s="685"/>
      <c r="CB65" s="685"/>
      <c r="CC65" s="685"/>
      <c r="CD65" s="685"/>
      <c r="CE65" s="685"/>
      <c r="CF65" s="685"/>
      <c r="CG65" s="685"/>
      <c r="CH65" s="685"/>
      <c r="CI65" s="684"/>
      <c r="CJ65" s="685"/>
      <c r="CK65" s="685"/>
      <c r="CL65" s="685"/>
      <c r="CM65" s="685"/>
      <c r="CN65" s="685"/>
      <c r="CO65" s="685"/>
      <c r="CP65" s="685"/>
      <c r="CQ65" s="685"/>
      <c r="CR65" s="685"/>
      <c r="CS65" s="685"/>
      <c r="CT65" s="685"/>
      <c r="CU65" s="685"/>
      <c r="CV65" s="685"/>
      <c r="CW65" s="685"/>
      <c r="CX65" s="685"/>
      <c r="CY65" s="685"/>
      <c r="CZ65" s="686"/>
      <c r="DA65" s="683"/>
      <c r="DB65" s="683"/>
      <c r="DC65" s="683"/>
      <c r="DD65" s="687"/>
    </row>
    <row r="66" spans="1:108" ht="23.25" thickBot="1">
      <c r="A66" s="674"/>
      <c r="B66" s="704" t="s">
        <v>250</v>
      </c>
      <c r="C66" s="825" t="s">
        <v>251</v>
      </c>
      <c r="D66" s="826"/>
      <c r="E66" s="704">
        <v>1</v>
      </c>
      <c r="F66" s="704">
        <v>2</v>
      </c>
      <c r="G66" s="704">
        <v>3</v>
      </c>
      <c r="H66" s="704">
        <v>4</v>
      </c>
      <c r="I66" s="704">
        <v>5</v>
      </c>
      <c r="J66" s="704">
        <v>6</v>
      </c>
      <c r="K66" s="704">
        <v>7</v>
      </c>
      <c r="L66" s="704">
        <v>8</v>
      </c>
      <c r="M66" s="704">
        <v>9</v>
      </c>
      <c r="N66" s="705" t="s">
        <v>252</v>
      </c>
      <c r="O66" s="704">
        <v>10</v>
      </c>
      <c r="P66" s="704">
        <v>11</v>
      </c>
      <c r="Q66" s="704">
        <v>12</v>
      </c>
      <c r="R66" s="704">
        <v>13</v>
      </c>
      <c r="S66" s="704">
        <v>14</v>
      </c>
      <c r="T66" s="704">
        <v>15</v>
      </c>
      <c r="U66" s="704">
        <v>16</v>
      </c>
      <c r="V66" s="704">
        <v>17</v>
      </c>
      <c r="W66" s="704">
        <v>18</v>
      </c>
      <c r="X66" s="705" t="s">
        <v>253</v>
      </c>
      <c r="Y66" s="705" t="s">
        <v>254</v>
      </c>
      <c r="Z66" s="681"/>
      <c r="AA66" s="706" t="s">
        <v>6</v>
      </c>
      <c r="AB66" s="706" t="s">
        <v>6</v>
      </c>
      <c r="AC66" s="706" t="s">
        <v>6</v>
      </c>
      <c r="AD66" s="707" t="s">
        <v>6</v>
      </c>
      <c r="AE66" s="707" t="s">
        <v>6</v>
      </c>
      <c r="AF66" s="667"/>
      <c r="AG66" s="667"/>
      <c r="AH66" s="667"/>
      <c r="AI66" s="667"/>
      <c r="AJ66" s="667"/>
      <c r="AK66" s="667"/>
      <c r="AL66" s="667"/>
      <c r="AM66" s="667"/>
      <c r="AN66" s="667"/>
      <c r="AO66" s="667"/>
      <c r="AP66" s="667"/>
      <c r="AQ66" s="667"/>
      <c r="AR66" s="667"/>
      <c r="AS66" s="708" t="s">
        <v>255</v>
      </c>
      <c r="AT66" s="709" t="s">
        <v>256</v>
      </c>
      <c r="AU66" s="709" t="s">
        <v>50</v>
      </c>
      <c r="AV66" s="709" t="s">
        <v>257</v>
      </c>
      <c r="AW66" s="709" t="s">
        <v>258</v>
      </c>
      <c r="AX66" s="710" t="s">
        <v>259</v>
      </c>
      <c r="AY66" s="707" t="s">
        <v>6</v>
      </c>
      <c r="AZ66" s="707" t="s">
        <v>6</v>
      </c>
      <c r="BA66" s="707" t="s">
        <v>6</v>
      </c>
      <c r="BB66" s="707" t="s">
        <v>6</v>
      </c>
      <c r="BC66" s="707" t="s">
        <v>6</v>
      </c>
      <c r="BD66" s="711"/>
      <c r="BE66" s="711"/>
      <c r="BF66" s="711"/>
      <c r="BG66" s="711"/>
      <c r="BH66" s="711"/>
      <c r="BI66" s="711"/>
      <c r="BJ66" s="711"/>
      <c r="BK66" s="711"/>
      <c r="BL66" s="711"/>
      <c r="BM66" s="711"/>
      <c r="BN66" s="711"/>
      <c r="BO66" s="711"/>
      <c r="BP66" s="712"/>
      <c r="BQ66" s="707" t="s">
        <v>6</v>
      </c>
      <c r="BR66" s="707" t="s">
        <v>6</v>
      </c>
      <c r="BS66" s="707" t="s">
        <v>6</v>
      </c>
      <c r="BT66" s="707" t="s">
        <v>6</v>
      </c>
      <c r="BU66" s="707" t="s">
        <v>6</v>
      </c>
      <c r="BV66" s="711"/>
      <c r="BW66" s="711"/>
      <c r="BX66" s="711"/>
      <c r="BY66" s="711"/>
      <c r="BZ66" s="711"/>
      <c r="CA66" s="711"/>
      <c r="CB66" s="711"/>
      <c r="CC66" s="711"/>
      <c r="CD66" s="711"/>
      <c r="CE66" s="711"/>
      <c r="CF66" s="711"/>
      <c r="CG66" s="711"/>
      <c r="CH66" s="711"/>
      <c r="CI66" s="713" t="s">
        <v>6</v>
      </c>
      <c r="CJ66" s="707" t="s">
        <v>6</v>
      </c>
      <c r="CK66" s="707" t="s">
        <v>6</v>
      </c>
      <c r="CL66" s="707" t="s">
        <v>6</v>
      </c>
      <c r="CM66" s="707" t="s">
        <v>6</v>
      </c>
      <c r="CN66" s="711"/>
      <c r="CO66" s="711"/>
      <c r="CP66" s="711"/>
      <c r="CQ66" s="711"/>
      <c r="CR66" s="711"/>
      <c r="CS66" s="711"/>
      <c r="CT66" s="711"/>
      <c r="CU66" s="711"/>
      <c r="CV66" s="711"/>
      <c r="CW66" s="711"/>
      <c r="CX66" s="711"/>
      <c r="CY66" s="711"/>
      <c r="CZ66" s="711"/>
      <c r="DA66" s="708" t="s">
        <v>260</v>
      </c>
      <c r="DB66" s="709" t="s">
        <v>261</v>
      </c>
      <c r="DC66" s="710" t="s">
        <v>262</v>
      </c>
      <c r="DD66" s="687"/>
    </row>
    <row r="67" spans="1:108" ht="18">
      <c r="A67" s="674"/>
      <c r="B67" s="714">
        <v>1</v>
      </c>
      <c r="C67" s="752" t="s">
        <v>151</v>
      </c>
      <c r="D67" s="753"/>
      <c r="E67" s="715">
        <v>6</v>
      </c>
      <c r="F67" s="715">
        <v>6</v>
      </c>
      <c r="G67" s="715">
        <v>5</v>
      </c>
      <c r="H67" s="715">
        <v>3</v>
      </c>
      <c r="I67" s="715">
        <v>4</v>
      </c>
      <c r="J67" s="715">
        <v>5</v>
      </c>
      <c r="K67" s="715">
        <v>5</v>
      </c>
      <c r="L67" s="715">
        <v>4</v>
      </c>
      <c r="M67" s="715">
        <v>5</v>
      </c>
      <c r="N67" s="716">
        <f>SUM(E67:M67)</f>
        <v>43</v>
      </c>
      <c r="O67" s="715">
        <v>6</v>
      </c>
      <c r="P67" s="715">
        <v>5</v>
      </c>
      <c r="Q67" s="715">
        <v>5</v>
      </c>
      <c r="R67" s="715">
        <v>4</v>
      </c>
      <c r="S67" s="715">
        <v>11</v>
      </c>
      <c r="T67" s="715">
        <v>6</v>
      </c>
      <c r="U67" s="715">
        <v>5</v>
      </c>
      <c r="V67" s="715">
        <v>5</v>
      </c>
      <c r="W67" s="715">
        <v>5</v>
      </c>
      <c r="X67" s="716">
        <f>SUM(O67:W67)</f>
        <v>52</v>
      </c>
      <c r="Y67" s="716">
        <f>N67+X67</f>
        <v>95</v>
      </c>
      <c r="Z67" s="681"/>
      <c r="AA67" s="667">
        <f aca="true" t="shared" si="65" ref="AA67:AI71">IF(E67="","",E67-E$4)</f>
        <v>2</v>
      </c>
      <c r="AB67" s="667">
        <f t="shared" si="65"/>
        <v>3</v>
      </c>
      <c r="AC67" s="667">
        <f t="shared" si="65"/>
        <v>1</v>
      </c>
      <c r="AD67" s="667">
        <f t="shared" si="65"/>
        <v>-1</v>
      </c>
      <c r="AE67" s="667">
        <f t="shared" si="65"/>
        <v>1</v>
      </c>
      <c r="AF67" s="667">
        <f t="shared" si="65"/>
        <v>1</v>
      </c>
      <c r="AG67" s="667">
        <f t="shared" si="65"/>
        <v>0</v>
      </c>
      <c r="AH67" s="667">
        <f t="shared" si="65"/>
        <v>1</v>
      </c>
      <c r="AI67" s="667">
        <f t="shared" si="65"/>
        <v>1</v>
      </c>
      <c r="AJ67" s="667">
        <f aca="true" t="shared" si="66" ref="AJ67:AR71">IF(O67="","",O67-O$4)</f>
        <v>2</v>
      </c>
      <c r="AK67" s="667">
        <f t="shared" si="66"/>
        <v>2</v>
      </c>
      <c r="AL67" s="667">
        <f t="shared" si="66"/>
        <v>1</v>
      </c>
      <c r="AM67" s="667">
        <f t="shared" si="66"/>
        <v>0</v>
      </c>
      <c r="AN67" s="667">
        <f t="shared" si="66"/>
        <v>7</v>
      </c>
      <c r="AO67" s="667">
        <f t="shared" si="66"/>
        <v>1</v>
      </c>
      <c r="AP67" s="667">
        <f t="shared" si="66"/>
        <v>2</v>
      </c>
      <c r="AQ67" s="667">
        <f t="shared" si="66"/>
        <v>0</v>
      </c>
      <c r="AR67" s="667">
        <f t="shared" si="66"/>
        <v>1</v>
      </c>
      <c r="AS67" s="717">
        <f>COUNTIF($AA67:$AR67,"=-2")</f>
        <v>0</v>
      </c>
      <c r="AT67" s="718">
        <f>COUNTIF($AA67:$AR67,"=-1")</f>
        <v>1</v>
      </c>
      <c r="AU67" s="718">
        <f>COUNTIF($AA67:$AR67,"=0")</f>
        <v>3</v>
      </c>
      <c r="AV67" s="718">
        <f>COUNTIF($AA67:$AR67,"=1")</f>
        <v>8</v>
      </c>
      <c r="AW67" s="718">
        <f>COUNTIF($AA67:$AR67,"=2")</f>
        <v>4</v>
      </c>
      <c r="AX67" s="719">
        <f>COUNTIF($AA67:$AR67,"&gt;2")</f>
        <v>2</v>
      </c>
      <c r="AY67" s="711">
        <f aca="true" t="shared" si="67" ref="AY67:BN71">IF(AA$4=3,AA67,"")</f>
      </c>
      <c r="AZ67" s="711">
        <f t="shared" si="67"/>
        <v>3</v>
      </c>
      <c r="BA67" s="711">
        <f t="shared" si="67"/>
      </c>
      <c r="BB67" s="711">
        <f t="shared" si="67"/>
      </c>
      <c r="BC67" s="711">
        <f t="shared" si="67"/>
        <v>1</v>
      </c>
      <c r="BD67" s="711">
        <f t="shared" si="67"/>
      </c>
      <c r="BE67" s="711">
        <f t="shared" si="67"/>
      </c>
      <c r="BF67" s="711">
        <f t="shared" si="67"/>
        <v>1</v>
      </c>
      <c r="BG67" s="711">
        <f t="shared" si="67"/>
      </c>
      <c r="BH67" s="711">
        <f t="shared" si="67"/>
      </c>
      <c r="BI67" s="711">
        <f t="shared" si="67"/>
        <v>2</v>
      </c>
      <c r="BJ67" s="711">
        <f t="shared" si="67"/>
      </c>
      <c r="BK67" s="711">
        <f t="shared" si="67"/>
      </c>
      <c r="BL67" s="711">
        <f t="shared" si="67"/>
      </c>
      <c r="BM67" s="711">
        <f t="shared" si="67"/>
      </c>
      <c r="BN67" s="711">
        <f t="shared" si="67"/>
        <v>2</v>
      </c>
      <c r="BO67" s="711">
        <f aca="true" t="shared" si="68" ref="BO67:BP71">IF(AQ$4=3,AQ67,"")</f>
      </c>
      <c r="BP67" s="712">
        <f t="shared" si="68"/>
      </c>
      <c r="BQ67" s="711">
        <f aca="true" t="shared" si="69" ref="BQ67:CF71">IF(AA$4=4,AA67,"")</f>
        <v>2</v>
      </c>
      <c r="BR67" s="711">
        <f t="shared" si="69"/>
      </c>
      <c r="BS67" s="711">
        <f t="shared" si="69"/>
        <v>1</v>
      </c>
      <c r="BT67" s="711">
        <f t="shared" si="69"/>
        <v>-1</v>
      </c>
      <c r="BU67" s="711">
        <f t="shared" si="69"/>
      </c>
      <c r="BV67" s="711">
        <f t="shared" si="69"/>
        <v>1</v>
      </c>
      <c r="BW67" s="711">
        <f t="shared" si="69"/>
      </c>
      <c r="BX67" s="711">
        <f t="shared" si="69"/>
      </c>
      <c r="BY67" s="711">
        <f t="shared" si="69"/>
        <v>1</v>
      </c>
      <c r="BZ67" s="711">
        <f t="shared" si="69"/>
        <v>2</v>
      </c>
      <c r="CA67" s="711">
        <f t="shared" si="69"/>
      </c>
      <c r="CB67" s="711">
        <f t="shared" si="69"/>
        <v>1</v>
      </c>
      <c r="CC67" s="711">
        <f t="shared" si="69"/>
        <v>0</v>
      </c>
      <c r="CD67" s="711">
        <f t="shared" si="69"/>
        <v>7</v>
      </c>
      <c r="CE67" s="711">
        <f t="shared" si="69"/>
      </c>
      <c r="CF67" s="711">
        <f t="shared" si="69"/>
      </c>
      <c r="CG67" s="711">
        <f aca="true" t="shared" si="70" ref="CG67:CH71">IF(AQ$4=4,AQ67,"")</f>
      </c>
      <c r="CH67" s="711">
        <f t="shared" si="70"/>
        <v>1</v>
      </c>
      <c r="CI67" s="720">
        <f aca="true" t="shared" si="71" ref="CI67:CX71">IF(AA$4=5,AA67,"")</f>
      </c>
      <c r="CJ67" s="711">
        <f t="shared" si="71"/>
      </c>
      <c r="CK67" s="711">
        <f t="shared" si="71"/>
      </c>
      <c r="CL67" s="711">
        <f t="shared" si="71"/>
      </c>
      <c r="CM67" s="711">
        <f t="shared" si="71"/>
      </c>
      <c r="CN67" s="711">
        <f t="shared" si="71"/>
      </c>
      <c r="CO67" s="711">
        <f t="shared" si="71"/>
        <v>0</v>
      </c>
      <c r="CP67" s="711">
        <f t="shared" si="71"/>
      </c>
      <c r="CQ67" s="711">
        <f t="shared" si="71"/>
      </c>
      <c r="CR67" s="711">
        <f t="shared" si="71"/>
      </c>
      <c r="CS67" s="711">
        <f t="shared" si="71"/>
      </c>
      <c r="CT67" s="711">
        <f t="shared" si="71"/>
      </c>
      <c r="CU67" s="711">
        <f t="shared" si="71"/>
      </c>
      <c r="CV67" s="711">
        <f t="shared" si="71"/>
      </c>
      <c r="CW67" s="711">
        <f t="shared" si="71"/>
        <v>1</v>
      </c>
      <c r="CX67" s="711">
        <f t="shared" si="71"/>
      </c>
      <c r="CY67" s="711">
        <f aca="true" t="shared" si="72" ref="CY67:CZ71">IF(AQ$4=5,AQ67,"")</f>
        <v>0</v>
      </c>
      <c r="CZ67" s="711">
        <f t="shared" si="72"/>
      </c>
      <c r="DA67" s="721">
        <f>SUM(AY67:BP67)</f>
        <v>9</v>
      </c>
      <c r="DB67" s="722">
        <f>SUM(BQ67:CH67)</f>
        <v>15</v>
      </c>
      <c r="DC67" s="723">
        <f>SUM(CI67:CZ67)</f>
        <v>1</v>
      </c>
      <c r="DD67" s="687"/>
    </row>
    <row r="68" spans="1:108" ht="18">
      <c r="A68" s="674"/>
      <c r="B68" s="714">
        <v>2</v>
      </c>
      <c r="C68" s="752" t="s">
        <v>142</v>
      </c>
      <c r="D68" s="753"/>
      <c r="E68" s="715">
        <v>4</v>
      </c>
      <c r="F68" s="715">
        <v>4</v>
      </c>
      <c r="G68" s="715">
        <v>6</v>
      </c>
      <c r="H68" s="715">
        <v>5</v>
      </c>
      <c r="I68" s="715">
        <v>3</v>
      </c>
      <c r="J68" s="715">
        <v>4</v>
      </c>
      <c r="K68" s="715">
        <v>5</v>
      </c>
      <c r="L68" s="715">
        <v>3</v>
      </c>
      <c r="M68" s="715">
        <v>5</v>
      </c>
      <c r="N68" s="716">
        <f>SUM(E68:M68)</f>
        <v>39</v>
      </c>
      <c r="O68" s="715">
        <v>5</v>
      </c>
      <c r="P68" s="715">
        <v>7</v>
      </c>
      <c r="Q68" s="715">
        <v>5</v>
      </c>
      <c r="R68" s="715">
        <v>4</v>
      </c>
      <c r="S68" s="715">
        <v>5</v>
      </c>
      <c r="T68" s="715">
        <v>6</v>
      </c>
      <c r="U68" s="715">
        <v>4</v>
      </c>
      <c r="V68" s="715">
        <v>5</v>
      </c>
      <c r="W68" s="715">
        <v>5</v>
      </c>
      <c r="X68" s="716">
        <f>SUM(O68:W68)</f>
        <v>46</v>
      </c>
      <c r="Y68" s="716">
        <f>N68+X68</f>
        <v>85</v>
      </c>
      <c r="Z68" s="681">
        <v>3</v>
      </c>
      <c r="AA68" s="667">
        <f t="shared" si="65"/>
        <v>0</v>
      </c>
      <c r="AB68" s="667">
        <f t="shared" si="65"/>
        <v>1</v>
      </c>
      <c r="AC68" s="667">
        <f t="shared" si="65"/>
        <v>2</v>
      </c>
      <c r="AD68" s="667">
        <f t="shared" si="65"/>
        <v>1</v>
      </c>
      <c r="AE68" s="667">
        <f t="shared" si="65"/>
        <v>0</v>
      </c>
      <c r="AF68" s="667">
        <f t="shared" si="65"/>
        <v>0</v>
      </c>
      <c r="AG68" s="667">
        <f t="shared" si="65"/>
        <v>0</v>
      </c>
      <c r="AH68" s="667">
        <f t="shared" si="65"/>
        <v>0</v>
      </c>
      <c r="AI68" s="667">
        <f t="shared" si="65"/>
        <v>1</v>
      </c>
      <c r="AJ68" s="667">
        <f t="shared" si="66"/>
        <v>1</v>
      </c>
      <c r="AK68" s="667">
        <f t="shared" si="66"/>
        <v>4</v>
      </c>
      <c r="AL68" s="667">
        <f t="shared" si="66"/>
        <v>1</v>
      </c>
      <c r="AM68" s="667">
        <f t="shared" si="66"/>
        <v>0</v>
      </c>
      <c r="AN68" s="667">
        <f t="shared" si="66"/>
        <v>1</v>
      </c>
      <c r="AO68" s="667">
        <f t="shared" si="66"/>
        <v>1</v>
      </c>
      <c r="AP68" s="667">
        <f t="shared" si="66"/>
        <v>1</v>
      </c>
      <c r="AQ68" s="667">
        <f t="shared" si="66"/>
        <v>0</v>
      </c>
      <c r="AR68" s="667">
        <f t="shared" si="66"/>
        <v>1</v>
      </c>
      <c r="AS68" s="724">
        <f>COUNTIF($AA68:$AR68,"=-2")</f>
        <v>0</v>
      </c>
      <c r="AT68" s="725">
        <f>COUNTIF($AA68:$AR68,"=-1")</f>
        <v>0</v>
      </c>
      <c r="AU68" s="725">
        <f>COUNTIF($AA68:$AR68,"=0")</f>
        <v>7</v>
      </c>
      <c r="AV68" s="725">
        <f>COUNTIF($AA68:$AR68,"=1")</f>
        <v>9</v>
      </c>
      <c r="AW68" s="725">
        <f>COUNTIF($AA68:$AR68,"=2")</f>
        <v>1</v>
      </c>
      <c r="AX68" s="726">
        <f>COUNTIF($AA68:$AR68,"&gt;2")</f>
        <v>1</v>
      </c>
      <c r="AY68" s="711">
        <f t="shared" si="67"/>
      </c>
      <c r="AZ68" s="711">
        <f t="shared" si="67"/>
        <v>1</v>
      </c>
      <c r="BA68" s="711">
        <f t="shared" si="67"/>
      </c>
      <c r="BB68" s="711">
        <f t="shared" si="67"/>
      </c>
      <c r="BC68" s="711">
        <f t="shared" si="67"/>
        <v>0</v>
      </c>
      <c r="BD68" s="711">
        <f t="shared" si="67"/>
      </c>
      <c r="BE68" s="711">
        <f t="shared" si="67"/>
      </c>
      <c r="BF68" s="711">
        <f t="shared" si="67"/>
        <v>0</v>
      </c>
      <c r="BG68" s="711">
        <f t="shared" si="67"/>
      </c>
      <c r="BH68" s="711">
        <f t="shared" si="67"/>
      </c>
      <c r="BI68" s="711">
        <f t="shared" si="67"/>
        <v>4</v>
      </c>
      <c r="BJ68" s="711">
        <f t="shared" si="67"/>
      </c>
      <c r="BK68" s="711">
        <f t="shared" si="67"/>
      </c>
      <c r="BL68" s="711">
        <f t="shared" si="67"/>
      </c>
      <c r="BM68" s="711">
        <f t="shared" si="67"/>
      </c>
      <c r="BN68" s="711">
        <f t="shared" si="67"/>
        <v>1</v>
      </c>
      <c r="BO68" s="711">
        <f t="shared" si="68"/>
      </c>
      <c r="BP68" s="712">
        <f t="shared" si="68"/>
      </c>
      <c r="BQ68" s="711">
        <f t="shared" si="69"/>
        <v>0</v>
      </c>
      <c r="BR68" s="711">
        <f t="shared" si="69"/>
      </c>
      <c r="BS68" s="711">
        <f t="shared" si="69"/>
        <v>2</v>
      </c>
      <c r="BT68" s="711">
        <f t="shared" si="69"/>
        <v>1</v>
      </c>
      <c r="BU68" s="711">
        <f t="shared" si="69"/>
      </c>
      <c r="BV68" s="711">
        <f t="shared" si="69"/>
        <v>0</v>
      </c>
      <c r="BW68" s="711">
        <f t="shared" si="69"/>
      </c>
      <c r="BX68" s="711">
        <f t="shared" si="69"/>
      </c>
      <c r="BY68" s="711">
        <f t="shared" si="69"/>
        <v>1</v>
      </c>
      <c r="BZ68" s="711">
        <f t="shared" si="69"/>
        <v>1</v>
      </c>
      <c r="CA68" s="711">
        <f t="shared" si="69"/>
      </c>
      <c r="CB68" s="711">
        <f t="shared" si="69"/>
        <v>1</v>
      </c>
      <c r="CC68" s="711">
        <f t="shared" si="69"/>
        <v>0</v>
      </c>
      <c r="CD68" s="711">
        <f t="shared" si="69"/>
        <v>1</v>
      </c>
      <c r="CE68" s="711">
        <f t="shared" si="69"/>
      </c>
      <c r="CF68" s="711">
        <f t="shared" si="69"/>
      </c>
      <c r="CG68" s="711">
        <f t="shared" si="70"/>
      </c>
      <c r="CH68" s="711">
        <f t="shared" si="70"/>
        <v>1</v>
      </c>
      <c r="CI68" s="720">
        <f t="shared" si="71"/>
      </c>
      <c r="CJ68" s="711">
        <f t="shared" si="71"/>
      </c>
      <c r="CK68" s="711">
        <f t="shared" si="71"/>
      </c>
      <c r="CL68" s="711">
        <f t="shared" si="71"/>
      </c>
      <c r="CM68" s="711">
        <f t="shared" si="71"/>
      </c>
      <c r="CN68" s="711">
        <f t="shared" si="71"/>
      </c>
      <c r="CO68" s="711">
        <f t="shared" si="71"/>
        <v>0</v>
      </c>
      <c r="CP68" s="711">
        <f t="shared" si="71"/>
      </c>
      <c r="CQ68" s="711">
        <f t="shared" si="71"/>
      </c>
      <c r="CR68" s="711">
        <f t="shared" si="71"/>
      </c>
      <c r="CS68" s="711">
        <f t="shared" si="71"/>
      </c>
      <c r="CT68" s="711">
        <f t="shared" si="71"/>
      </c>
      <c r="CU68" s="711">
        <f t="shared" si="71"/>
      </c>
      <c r="CV68" s="711">
        <f t="shared" si="71"/>
      </c>
      <c r="CW68" s="711">
        <f t="shared" si="71"/>
        <v>1</v>
      </c>
      <c r="CX68" s="711">
        <f t="shared" si="71"/>
      </c>
      <c r="CY68" s="711">
        <f t="shared" si="72"/>
        <v>0</v>
      </c>
      <c r="CZ68" s="711">
        <f t="shared" si="72"/>
      </c>
      <c r="DA68" s="727">
        <f>SUM(AY68:BP68)</f>
        <v>6</v>
      </c>
      <c r="DB68" s="728">
        <f>SUM(BQ68:CH68)</f>
        <v>8</v>
      </c>
      <c r="DC68" s="729">
        <f>SUM(CI68:CZ68)</f>
        <v>1</v>
      </c>
      <c r="DD68" s="687"/>
    </row>
    <row r="69" spans="1:108" ht="18">
      <c r="A69" s="674"/>
      <c r="B69" s="714">
        <v>3</v>
      </c>
      <c r="C69" s="752" t="s">
        <v>154</v>
      </c>
      <c r="D69" s="753"/>
      <c r="E69" s="715">
        <v>5</v>
      </c>
      <c r="F69" s="715">
        <v>6</v>
      </c>
      <c r="G69" s="715">
        <v>5</v>
      </c>
      <c r="H69" s="715">
        <v>7</v>
      </c>
      <c r="I69" s="715">
        <v>4</v>
      </c>
      <c r="J69" s="715">
        <v>7</v>
      </c>
      <c r="K69" s="715">
        <v>8</v>
      </c>
      <c r="L69" s="715">
        <v>4</v>
      </c>
      <c r="M69" s="715">
        <v>6</v>
      </c>
      <c r="N69" s="716">
        <f>SUM(E69:M69)</f>
        <v>52</v>
      </c>
      <c r="O69" s="715">
        <v>6</v>
      </c>
      <c r="P69" s="715">
        <v>3</v>
      </c>
      <c r="Q69" s="715">
        <v>5</v>
      </c>
      <c r="R69" s="715">
        <v>6</v>
      </c>
      <c r="S69" s="715">
        <v>7</v>
      </c>
      <c r="T69" s="715">
        <v>5</v>
      </c>
      <c r="U69" s="715">
        <v>5</v>
      </c>
      <c r="V69" s="715">
        <v>6</v>
      </c>
      <c r="W69" s="715">
        <v>5</v>
      </c>
      <c r="X69" s="716">
        <f>SUM(O69:W69)</f>
        <v>48</v>
      </c>
      <c r="Y69" s="716">
        <f>N69+X69</f>
        <v>100</v>
      </c>
      <c r="Z69" s="681"/>
      <c r="AA69" s="667">
        <f t="shared" si="65"/>
        <v>1</v>
      </c>
      <c r="AB69" s="667">
        <f t="shared" si="65"/>
        <v>3</v>
      </c>
      <c r="AC69" s="667">
        <f t="shared" si="65"/>
        <v>1</v>
      </c>
      <c r="AD69" s="667">
        <f t="shared" si="65"/>
        <v>3</v>
      </c>
      <c r="AE69" s="667">
        <f t="shared" si="65"/>
        <v>1</v>
      </c>
      <c r="AF69" s="667">
        <f t="shared" si="65"/>
        <v>3</v>
      </c>
      <c r="AG69" s="667">
        <f t="shared" si="65"/>
        <v>3</v>
      </c>
      <c r="AH69" s="667">
        <f t="shared" si="65"/>
        <v>1</v>
      </c>
      <c r="AI69" s="667">
        <f t="shared" si="65"/>
        <v>2</v>
      </c>
      <c r="AJ69" s="667">
        <f t="shared" si="66"/>
        <v>2</v>
      </c>
      <c r="AK69" s="667">
        <f t="shared" si="66"/>
        <v>0</v>
      </c>
      <c r="AL69" s="667">
        <f t="shared" si="66"/>
        <v>1</v>
      </c>
      <c r="AM69" s="667">
        <f t="shared" si="66"/>
        <v>2</v>
      </c>
      <c r="AN69" s="667">
        <f t="shared" si="66"/>
        <v>3</v>
      </c>
      <c r="AO69" s="667">
        <f t="shared" si="66"/>
        <v>0</v>
      </c>
      <c r="AP69" s="667">
        <f t="shared" si="66"/>
        <v>2</v>
      </c>
      <c r="AQ69" s="667">
        <f t="shared" si="66"/>
        <v>1</v>
      </c>
      <c r="AR69" s="667">
        <f t="shared" si="66"/>
        <v>1</v>
      </c>
      <c r="AS69" s="724">
        <f>COUNTIF($AA69:$AR69,"=-2")</f>
        <v>0</v>
      </c>
      <c r="AT69" s="725">
        <f>COUNTIF($AA69:$AR69,"=-1")</f>
        <v>0</v>
      </c>
      <c r="AU69" s="725">
        <f>COUNTIF($AA69:$AR69,"=0")</f>
        <v>2</v>
      </c>
      <c r="AV69" s="725">
        <f>COUNTIF($AA69:$AR69,"=1")</f>
        <v>7</v>
      </c>
      <c r="AW69" s="725">
        <f>COUNTIF($AA69:$AR69,"=2")</f>
        <v>4</v>
      </c>
      <c r="AX69" s="726">
        <f>COUNTIF($AA69:$AR69,"&gt;2")</f>
        <v>5</v>
      </c>
      <c r="AY69" s="711">
        <f t="shared" si="67"/>
      </c>
      <c r="AZ69" s="711">
        <f t="shared" si="67"/>
        <v>3</v>
      </c>
      <c r="BA69" s="711">
        <f t="shared" si="67"/>
      </c>
      <c r="BB69" s="711">
        <f t="shared" si="67"/>
      </c>
      <c r="BC69" s="711">
        <f t="shared" si="67"/>
        <v>1</v>
      </c>
      <c r="BD69" s="711">
        <f t="shared" si="67"/>
      </c>
      <c r="BE69" s="711">
        <f t="shared" si="67"/>
      </c>
      <c r="BF69" s="711">
        <f t="shared" si="67"/>
        <v>1</v>
      </c>
      <c r="BG69" s="711">
        <f t="shared" si="67"/>
      </c>
      <c r="BH69" s="711">
        <f t="shared" si="67"/>
      </c>
      <c r="BI69" s="711">
        <f t="shared" si="67"/>
        <v>0</v>
      </c>
      <c r="BJ69" s="711">
        <f t="shared" si="67"/>
      </c>
      <c r="BK69" s="711">
        <f t="shared" si="67"/>
      </c>
      <c r="BL69" s="711">
        <f t="shared" si="67"/>
      </c>
      <c r="BM69" s="711">
        <f t="shared" si="67"/>
      </c>
      <c r="BN69" s="711">
        <f t="shared" si="67"/>
        <v>2</v>
      </c>
      <c r="BO69" s="711">
        <f t="shared" si="68"/>
      </c>
      <c r="BP69" s="712">
        <f t="shared" si="68"/>
      </c>
      <c r="BQ69" s="711">
        <f t="shared" si="69"/>
        <v>1</v>
      </c>
      <c r="BR69" s="711">
        <f t="shared" si="69"/>
      </c>
      <c r="BS69" s="711">
        <f t="shared" si="69"/>
        <v>1</v>
      </c>
      <c r="BT69" s="711">
        <f t="shared" si="69"/>
        <v>3</v>
      </c>
      <c r="BU69" s="711">
        <f t="shared" si="69"/>
      </c>
      <c r="BV69" s="711">
        <f t="shared" si="69"/>
        <v>3</v>
      </c>
      <c r="BW69" s="711">
        <f t="shared" si="69"/>
      </c>
      <c r="BX69" s="711">
        <f t="shared" si="69"/>
      </c>
      <c r="BY69" s="711">
        <f t="shared" si="69"/>
        <v>2</v>
      </c>
      <c r="BZ69" s="711">
        <f t="shared" si="69"/>
        <v>2</v>
      </c>
      <c r="CA69" s="711">
        <f t="shared" si="69"/>
      </c>
      <c r="CB69" s="711">
        <f t="shared" si="69"/>
        <v>1</v>
      </c>
      <c r="CC69" s="711">
        <f t="shared" si="69"/>
        <v>2</v>
      </c>
      <c r="CD69" s="711">
        <f t="shared" si="69"/>
        <v>3</v>
      </c>
      <c r="CE69" s="711">
        <f t="shared" si="69"/>
      </c>
      <c r="CF69" s="711">
        <f t="shared" si="69"/>
      </c>
      <c r="CG69" s="711">
        <f t="shared" si="70"/>
      </c>
      <c r="CH69" s="711">
        <f t="shared" si="70"/>
        <v>1</v>
      </c>
      <c r="CI69" s="720">
        <f t="shared" si="71"/>
      </c>
      <c r="CJ69" s="711">
        <f t="shared" si="71"/>
      </c>
      <c r="CK69" s="711">
        <f t="shared" si="71"/>
      </c>
      <c r="CL69" s="711">
        <f t="shared" si="71"/>
      </c>
      <c r="CM69" s="711">
        <f t="shared" si="71"/>
      </c>
      <c r="CN69" s="711">
        <f t="shared" si="71"/>
      </c>
      <c r="CO69" s="711">
        <f t="shared" si="71"/>
        <v>3</v>
      </c>
      <c r="CP69" s="711">
        <f t="shared" si="71"/>
      </c>
      <c r="CQ69" s="711">
        <f t="shared" si="71"/>
      </c>
      <c r="CR69" s="711">
        <f t="shared" si="71"/>
      </c>
      <c r="CS69" s="711">
        <f t="shared" si="71"/>
      </c>
      <c r="CT69" s="711">
        <f t="shared" si="71"/>
      </c>
      <c r="CU69" s="711">
        <f t="shared" si="71"/>
      </c>
      <c r="CV69" s="711">
        <f t="shared" si="71"/>
      </c>
      <c r="CW69" s="711">
        <f t="shared" si="71"/>
        <v>0</v>
      </c>
      <c r="CX69" s="711">
        <f t="shared" si="71"/>
      </c>
      <c r="CY69" s="711">
        <f t="shared" si="72"/>
        <v>1</v>
      </c>
      <c r="CZ69" s="711">
        <f t="shared" si="72"/>
      </c>
      <c r="DA69" s="727">
        <f>SUM(AY69:BP69)</f>
        <v>7</v>
      </c>
      <c r="DB69" s="728">
        <f>SUM(BQ69:CH69)</f>
        <v>19</v>
      </c>
      <c r="DC69" s="729">
        <f>SUM(CI69:CZ69)</f>
        <v>4</v>
      </c>
      <c r="DD69" s="687"/>
    </row>
    <row r="70" spans="1:256" ht="18">
      <c r="A70" s="730"/>
      <c r="B70" s="731">
        <v>4</v>
      </c>
      <c r="C70" s="752" t="s">
        <v>156</v>
      </c>
      <c r="D70" s="753"/>
      <c r="E70" s="715">
        <v>5</v>
      </c>
      <c r="F70" s="715">
        <v>3</v>
      </c>
      <c r="G70" s="715">
        <v>8</v>
      </c>
      <c r="H70" s="715">
        <v>4</v>
      </c>
      <c r="I70" s="715">
        <v>3</v>
      </c>
      <c r="J70" s="715">
        <v>5</v>
      </c>
      <c r="K70" s="715">
        <v>7</v>
      </c>
      <c r="L70" s="715">
        <v>4</v>
      </c>
      <c r="M70" s="715">
        <v>4</v>
      </c>
      <c r="N70" s="716">
        <f>SUM(E70:M70)</f>
        <v>43</v>
      </c>
      <c r="O70" s="715">
        <v>6</v>
      </c>
      <c r="P70" s="715">
        <v>5</v>
      </c>
      <c r="Q70" s="715">
        <v>6</v>
      </c>
      <c r="R70" s="715">
        <v>5</v>
      </c>
      <c r="S70" s="715">
        <v>6</v>
      </c>
      <c r="T70" s="715">
        <v>6</v>
      </c>
      <c r="U70" s="715">
        <v>4</v>
      </c>
      <c r="V70" s="715">
        <v>6</v>
      </c>
      <c r="W70" s="715">
        <v>4</v>
      </c>
      <c r="X70" s="732">
        <f>SUM(O70:W70)</f>
        <v>48</v>
      </c>
      <c r="Y70" s="732">
        <f>N70+X70</f>
        <v>91</v>
      </c>
      <c r="Z70" s="733"/>
      <c r="AA70" s="667">
        <f t="shared" si="65"/>
        <v>1</v>
      </c>
      <c r="AB70" s="667">
        <f t="shared" si="65"/>
        <v>0</v>
      </c>
      <c r="AC70" s="667">
        <f t="shared" si="65"/>
        <v>4</v>
      </c>
      <c r="AD70" s="667">
        <f t="shared" si="65"/>
        <v>0</v>
      </c>
      <c r="AE70" s="667">
        <f t="shared" si="65"/>
        <v>0</v>
      </c>
      <c r="AF70" s="667">
        <f t="shared" si="65"/>
        <v>1</v>
      </c>
      <c r="AG70" s="667">
        <f t="shared" si="65"/>
        <v>2</v>
      </c>
      <c r="AH70" s="667">
        <f t="shared" si="65"/>
        <v>1</v>
      </c>
      <c r="AI70" s="667">
        <f t="shared" si="65"/>
        <v>0</v>
      </c>
      <c r="AJ70" s="667">
        <f t="shared" si="66"/>
        <v>2</v>
      </c>
      <c r="AK70" s="667">
        <f t="shared" si="66"/>
        <v>2</v>
      </c>
      <c r="AL70" s="667">
        <f t="shared" si="66"/>
        <v>2</v>
      </c>
      <c r="AM70" s="667">
        <f t="shared" si="66"/>
        <v>1</v>
      </c>
      <c r="AN70" s="667">
        <f t="shared" si="66"/>
        <v>2</v>
      </c>
      <c r="AO70" s="667">
        <f t="shared" si="66"/>
        <v>1</v>
      </c>
      <c r="AP70" s="667">
        <f t="shared" si="66"/>
        <v>1</v>
      </c>
      <c r="AQ70" s="667">
        <f t="shared" si="66"/>
        <v>1</v>
      </c>
      <c r="AR70" s="667">
        <f t="shared" si="66"/>
        <v>0</v>
      </c>
      <c r="AS70" s="734">
        <f>COUNTIF($AA70:$AR70,"=-2")</f>
        <v>0</v>
      </c>
      <c r="AT70" s="735">
        <f>COUNTIF($AA70:$AR70,"=-1")</f>
        <v>0</v>
      </c>
      <c r="AU70" s="735">
        <f>COUNTIF($AA70:$AR70,"=0")</f>
        <v>5</v>
      </c>
      <c r="AV70" s="735">
        <f>COUNTIF($AA70:$AR70,"=1")</f>
        <v>7</v>
      </c>
      <c r="AW70" s="735">
        <f>COUNTIF($AA70:$AR70,"=2")</f>
        <v>5</v>
      </c>
      <c r="AX70" s="736">
        <f>COUNTIF($AA70:$AR70,"&gt;2")</f>
        <v>1</v>
      </c>
      <c r="AY70" s="711">
        <f t="shared" si="67"/>
      </c>
      <c r="AZ70" s="711">
        <f t="shared" si="67"/>
        <v>0</v>
      </c>
      <c r="BA70" s="711">
        <f t="shared" si="67"/>
      </c>
      <c r="BB70" s="711">
        <f t="shared" si="67"/>
      </c>
      <c r="BC70" s="711">
        <f t="shared" si="67"/>
        <v>0</v>
      </c>
      <c r="BD70" s="711">
        <f t="shared" si="67"/>
      </c>
      <c r="BE70" s="711">
        <f t="shared" si="67"/>
      </c>
      <c r="BF70" s="711">
        <f t="shared" si="67"/>
        <v>1</v>
      </c>
      <c r="BG70" s="711">
        <f t="shared" si="67"/>
      </c>
      <c r="BH70" s="711">
        <f t="shared" si="67"/>
      </c>
      <c r="BI70" s="711">
        <f t="shared" si="67"/>
        <v>2</v>
      </c>
      <c r="BJ70" s="711">
        <f t="shared" si="67"/>
      </c>
      <c r="BK70" s="711">
        <f t="shared" si="67"/>
      </c>
      <c r="BL70" s="711">
        <f t="shared" si="67"/>
      </c>
      <c r="BM70" s="711">
        <f t="shared" si="67"/>
      </c>
      <c r="BN70" s="711">
        <f t="shared" si="67"/>
        <v>1</v>
      </c>
      <c r="BO70" s="711">
        <f t="shared" si="68"/>
      </c>
      <c r="BP70" s="712">
        <f t="shared" si="68"/>
      </c>
      <c r="BQ70" s="711">
        <f t="shared" si="69"/>
        <v>1</v>
      </c>
      <c r="BR70" s="711">
        <f t="shared" si="69"/>
      </c>
      <c r="BS70" s="711">
        <f t="shared" si="69"/>
        <v>4</v>
      </c>
      <c r="BT70" s="711">
        <f t="shared" si="69"/>
        <v>0</v>
      </c>
      <c r="BU70" s="711">
        <f t="shared" si="69"/>
      </c>
      <c r="BV70" s="711">
        <f t="shared" si="69"/>
        <v>1</v>
      </c>
      <c r="BW70" s="711">
        <f t="shared" si="69"/>
      </c>
      <c r="BX70" s="711">
        <f t="shared" si="69"/>
      </c>
      <c r="BY70" s="711">
        <f t="shared" si="69"/>
        <v>0</v>
      </c>
      <c r="BZ70" s="711">
        <f t="shared" si="69"/>
        <v>2</v>
      </c>
      <c r="CA70" s="711">
        <f t="shared" si="69"/>
      </c>
      <c r="CB70" s="711">
        <f t="shared" si="69"/>
        <v>2</v>
      </c>
      <c r="CC70" s="711">
        <f t="shared" si="69"/>
        <v>1</v>
      </c>
      <c r="CD70" s="711">
        <f t="shared" si="69"/>
        <v>2</v>
      </c>
      <c r="CE70" s="711">
        <f t="shared" si="69"/>
      </c>
      <c r="CF70" s="711">
        <f t="shared" si="69"/>
      </c>
      <c r="CG70" s="711">
        <f t="shared" si="70"/>
      </c>
      <c r="CH70" s="711">
        <f t="shared" si="70"/>
        <v>0</v>
      </c>
      <c r="CI70" s="720">
        <f t="shared" si="71"/>
      </c>
      <c r="CJ70" s="711">
        <f t="shared" si="71"/>
      </c>
      <c r="CK70" s="711">
        <f t="shared" si="71"/>
      </c>
      <c r="CL70" s="711">
        <f t="shared" si="71"/>
      </c>
      <c r="CM70" s="711">
        <f t="shared" si="71"/>
      </c>
      <c r="CN70" s="711">
        <f t="shared" si="71"/>
      </c>
      <c r="CO70" s="711">
        <f t="shared" si="71"/>
        <v>2</v>
      </c>
      <c r="CP70" s="711">
        <f t="shared" si="71"/>
      </c>
      <c r="CQ70" s="711">
        <f t="shared" si="71"/>
      </c>
      <c r="CR70" s="711">
        <f t="shared" si="71"/>
      </c>
      <c r="CS70" s="711">
        <f t="shared" si="71"/>
      </c>
      <c r="CT70" s="711">
        <f t="shared" si="71"/>
      </c>
      <c r="CU70" s="711">
        <f t="shared" si="71"/>
      </c>
      <c r="CV70" s="711">
        <f t="shared" si="71"/>
      </c>
      <c r="CW70" s="711">
        <f t="shared" si="71"/>
        <v>1</v>
      </c>
      <c r="CX70" s="711">
        <f t="shared" si="71"/>
      </c>
      <c r="CY70" s="711">
        <f t="shared" si="72"/>
        <v>1</v>
      </c>
      <c r="CZ70" s="711">
        <f t="shared" si="72"/>
      </c>
      <c r="DA70" s="737">
        <f>SUM(AY70:BP70)</f>
        <v>4</v>
      </c>
      <c r="DB70" s="738">
        <f>SUM(BQ70:CH70)</f>
        <v>13</v>
      </c>
      <c r="DC70" s="739">
        <f>SUM(CI70:CZ70)</f>
        <v>4</v>
      </c>
      <c r="DD70" s="740"/>
      <c r="DE70" s="741"/>
      <c r="DF70" s="741"/>
      <c r="DG70" s="741"/>
      <c r="DH70" s="741"/>
      <c r="DI70" s="741"/>
      <c r="DJ70" s="741"/>
      <c r="DK70" s="741"/>
      <c r="DL70" s="741"/>
      <c r="DM70" s="741"/>
      <c r="DN70" s="741"/>
      <c r="DO70" s="741"/>
      <c r="DP70" s="741"/>
      <c r="DQ70" s="741"/>
      <c r="DR70" s="741"/>
      <c r="DS70" s="741"/>
      <c r="DT70" s="741"/>
      <c r="DU70" s="741"/>
      <c r="DV70" s="741"/>
      <c r="DW70" s="741"/>
      <c r="DX70" s="741"/>
      <c r="DY70" s="741"/>
      <c r="DZ70" s="741"/>
      <c r="EA70" s="741"/>
      <c r="EB70" s="741"/>
      <c r="EC70" s="741"/>
      <c r="ED70" s="741"/>
      <c r="EE70" s="741"/>
      <c r="EF70" s="741"/>
      <c r="EG70" s="741"/>
      <c r="EH70" s="741"/>
      <c r="EI70" s="741"/>
      <c r="EJ70" s="741"/>
      <c r="EK70" s="741"/>
      <c r="EL70" s="741"/>
      <c r="EM70" s="741"/>
      <c r="EN70" s="741"/>
      <c r="EO70" s="741"/>
      <c r="EP70" s="741"/>
      <c r="EQ70" s="741"/>
      <c r="ER70" s="741"/>
      <c r="ES70" s="741"/>
      <c r="ET70" s="741"/>
      <c r="EU70" s="741"/>
      <c r="EV70" s="741"/>
      <c r="EW70" s="741"/>
      <c r="EX70" s="741"/>
      <c r="EY70" s="741"/>
      <c r="EZ70" s="741"/>
      <c r="FA70" s="741"/>
      <c r="FB70" s="741"/>
      <c r="FC70" s="741"/>
      <c r="FD70" s="741"/>
      <c r="FE70" s="741"/>
      <c r="FF70" s="741"/>
      <c r="FG70" s="741"/>
      <c r="FH70" s="741"/>
      <c r="FI70" s="741"/>
      <c r="FJ70" s="741"/>
      <c r="FK70" s="741"/>
      <c r="FL70" s="741"/>
      <c r="FM70" s="741"/>
      <c r="FN70" s="741"/>
      <c r="FO70" s="741"/>
      <c r="FP70" s="741"/>
      <c r="FQ70" s="741"/>
      <c r="FR70" s="741"/>
      <c r="FS70" s="741"/>
      <c r="FT70" s="741"/>
      <c r="FU70" s="741"/>
      <c r="FV70" s="741"/>
      <c r="FW70" s="741"/>
      <c r="FX70" s="741"/>
      <c r="FY70" s="741"/>
      <c r="FZ70" s="741"/>
      <c r="GA70" s="741"/>
      <c r="GB70" s="741"/>
      <c r="GC70" s="741"/>
      <c r="GD70" s="741"/>
      <c r="GE70" s="741"/>
      <c r="GF70" s="741"/>
      <c r="GG70" s="741"/>
      <c r="GH70" s="741"/>
      <c r="GI70" s="741"/>
      <c r="GJ70" s="741"/>
      <c r="GK70" s="741"/>
      <c r="GL70" s="741"/>
      <c r="GM70" s="741"/>
      <c r="GN70" s="741"/>
      <c r="GO70" s="741"/>
      <c r="GP70" s="741"/>
      <c r="GQ70" s="741"/>
      <c r="GR70" s="741"/>
      <c r="GS70" s="741"/>
      <c r="GT70" s="741"/>
      <c r="GU70" s="741"/>
      <c r="GV70" s="741"/>
      <c r="GW70" s="741"/>
      <c r="GX70" s="741"/>
      <c r="GY70" s="741"/>
      <c r="GZ70" s="741"/>
      <c r="HA70" s="741"/>
      <c r="HB70" s="741"/>
      <c r="HC70" s="741"/>
      <c r="HD70" s="741"/>
      <c r="HE70" s="741"/>
      <c r="HF70" s="741"/>
      <c r="HG70" s="741"/>
      <c r="HH70" s="741"/>
      <c r="HI70" s="741"/>
      <c r="HJ70" s="741"/>
      <c r="HK70" s="741"/>
      <c r="HL70" s="741"/>
      <c r="HM70" s="741"/>
      <c r="HN70" s="741"/>
      <c r="HO70" s="741"/>
      <c r="HP70" s="741"/>
      <c r="HQ70" s="741"/>
      <c r="HR70" s="741"/>
      <c r="HS70" s="741"/>
      <c r="HT70" s="741"/>
      <c r="HU70" s="741"/>
      <c r="HV70" s="741"/>
      <c r="HW70" s="741"/>
      <c r="HX70" s="741"/>
      <c r="HY70" s="741"/>
      <c r="HZ70" s="741"/>
      <c r="IA70" s="741"/>
      <c r="IB70" s="741"/>
      <c r="IC70" s="741"/>
      <c r="ID70" s="741"/>
      <c r="IE70" s="741"/>
      <c r="IF70" s="741"/>
      <c r="IG70" s="741"/>
      <c r="IH70" s="741"/>
      <c r="II70" s="741"/>
      <c r="IJ70" s="741"/>
      <c r="IK70" s="741"/>
      <c r="IL70" s="741"/>
      <c r="IM70" s="741"/>
      <c r="IN70" s="741"/>
      <c r="IO70" s="741"/>
      <c r="IP70" s="741"/>
      <c r="IQ70" s="741"/>
      <c r="IR70" s="741"/>
      <c r="IS70" s="741"/>
      <c r="IT70" s="741"/>
      <c r="IU70" s="741"/>
      <c r="IV70" s="741"/>
    </row>
    <row r="71" spans="1:256" ht="18.75" thickBot="1">
      <c r="A71" s="730"/>
      <c r="B71" s="731">
        <v>5</v>
      </c>
      <c r="C71" s="752" t="s">
        <v>155</v>
      </c>
      <c r="D71" s="753"/>
      <c r="E71" s="715">
        <v>6</v>
      </c>
      <c r="F71" s="715">
        <v>4</v>
      </c>
      <c r="G71" s="715">
        <v>6</v>
      </c>
      <c r="H71" s="715">
        <v>5</v>
      </c>
      <c r="I71" s="715">
        <v>4</v>
      </c>
      <c r="J71" s="715">
        <v>6</v>
      </c>
      <c r="K71" s="715">
        <v>8</v>
      </c>
      <c r="L71" s="715">
        <v>4</v>
      </c>
      <c r="M71" s="715">
        <v>6</v>
      </c>
      <c r="N71" s="716">
        <f>SUM(E71:M71)</f>
        <v>49</v>
      </c>
      <c r="O71" s="715">
        <v>7</v>
      </c>
      <c r="P71" s="715">
        <v>6</v>
      </c>
      <c r="Q71" s="715">
        <v>9</v>
      </c>
      <c r="R71" s="715">
        <v>6</v>
      </c>
      <c r="S71" s="715">
        <v>8</v>
      </c>
      <c r="T71" s="715">
        <v>8</v>
      </c>
      <c r="U71" s="715">
        <v>4</v>
      </c>
      <c r="V71" s="715">
        <v>7</v>
      </c>
      <c r="W71" s="715">
        <v>6</v>
      </c>
      <c r="X71" s="732">
        <f>SUM(O71:W71)</f>
        <v>61</v>
      </c>
      <c r="Y71" s="732">
        <f>N71+X71</f>
        <v>110</v>
      </c>
      <c r="Z71" s="733"/>
      <c r="AA71" s="667">
        <f t="shared" si="65"/>
        <v>2</v>
      </c>
      <c r="AB71" s="667">
        <f t="shared" si="65"/>
        <v>1</v>
      </c>
      <c r="AC71" s="667">
        <f t="shared" si="65"/>
        <v>2</v>
      </c>
      <c r="AD71" s="667">
        <f t="shared" si="65"/>
        <v>1</v>
      </c>
      <c r="AE71" s="667">
        <f t="shared" si="65"/>
        <v>1</v>
      </c>
      <c r="AF71" s="667">
        <f t="shared" si="65"/>
        <v>2</v>
      </c>
      <c r="AG71" s="667">
        <f t="shared" si="65"/>
        <v>3</v>
      </c>
      <c r="AH71" s="667">
        <f t="shared" si="65"/>
        <v>1</v>
      </c>
      <c r="AI71" s="667">
        <f t="shared" si="65"/>
        <v>2</v>
      </c>
      <c r="AJ71" s="667">
        <f t="shared" si="66"/>
        <v>3</v>
      </c>
      <c r="AK71" s="667">
        <f t="shared" si="66"/>
        <v>3</v>
      </c>
      <c r="AL71" s="667">
        <f t="shared" si="66"/>
        <v>5</v>
      </c>
      <c r="AM71" s="667">
        <f t="shared" si="66"/>
        <v>2</v>
      </c>
      <c r="AN71" s="667">
        <f t="shared" si="66"/>
        <v>4</v>
      </c>
      <c r="AO71" s="667">
        <f t="shared" si="66"/>
        <v>3</v>
      </c>
      <c r="AP71" s="667">
        <f t="shared" si="66"/>
        <v>1</v>
      </c>
      <c r="AQ71" s="667">
        <f t="shared" si="66"/>
        <v>2</v>
      </c>
      <c r="AR71" s="667">
        <f t="shared" si="66"/>
        <v>2</v>
      </c>
      <c r="AS71" s="734">
        <f>COUNTIF($AA71:$AR71,"=-2")</f>
        <v>0</v>
      </c>
      <c r="AT71" s="735">
        <f>COUNTIF($AA71:$AR71,"=-1")</f>
        <v>0</v>
      </c>
      <c r="AU71" s="735">
        <f>COUNTIF($AA71:$AR71,"=0")</f>
        <v>0</v>
      </c>
      <c r="AV71" s="735">
        <f>COUNTIF($AA71:$AR71,"=1")</f>
        <v>5</v>
      </c>
      <c r="AW71" s="735">
        <f>COUNTIF($AA71:$AR71,"=2")</f>
        <v>7</v>
      </c>
      <c r="AX71" s="736">
        <f>COUNTIF($AA71:$AR71,"&gt;2")</f>
        <v>6</v>
      </c>
      <c r="AY71" s="711">
        <f t="shared" si="67"/>
      </c>
      <c r="AZ71" s="711">
        <f t="shared" si="67"/>
        <v>1</v>
      </c>
      <c r="BA71" s="711">
        <f t="shared" si="67"/>
      </c>
      <c r="BB71" s="711">
        <f t="shared" si="67"/>
      </c>
      <c r="BC71" s="711">
        <f t="shared" si="67"/>
        <v>1</v>
      </c>
      <c r="BD71" s="711">
        <f t="shared" si="67"/>
      </c>
      <c r="BE71" s="711">
        <f t="shared" si="67"/>
      </c>
      <c r="BF71" s="711">
        <f t="shared" si="67"/>
        <v>1</v>
      </c>
      <c r="BG71" s="711">
        <f t="shared" si="67"/>
      </c>
      <c r="BH71" s="711">
        <f t="shared" si="67"/>
      </c>
      <c r="BI71" s="711">
        <f t="shared" si="67"/>
        <v>3</v>
      </c>
      <c r="BJ71" s="711">
        <f t="shared" si="67"/>
      </c>
      <c r="BK71" s="711">
        <f t="shared" si="67"/>
      </c>
      <c r="BL71" s="711">
        <f t="shared" si="67"/>
      </c>
      <c r="BM71" s="711">
        <f t="shared" si="67"/>
      </c>
      <c r="BN71" s="711">
        <f t="shared" si="67"/>
        <v>1</v>
      </c>
      <c r="BO71" s="711">
        <f t="shared" si="68"/>
      </c>
      <c r="BP71" s="712">
        <f t="shared" si="68"/>
      </c>
      <c r="BQ71" s="711">
        <f t="shared" si="69"/>
        <v>2</v>
      </c>
      <c r="BR71" s="711">
        <f t="shared" si="69"/>
      </c>
      <c r="BS71" s="711">
        <f t="shared" si="69"/>
        <v>2</v>
      </c>
      <c r="BT71" s="711">
        <f t="shared" si="69"/>
        <v>1</v>
      </c>
      <c r="BU71" s="711">
        <f t="shared" si="69"/>
      </c>
      <c r="BV71" s="711">
        <f t="shared" si="69"/>
        <v>2</v>
      </c>
      <c r="BW71" s="711">
        <f t="shared" si="69"/>
      </c>
      <c r="BX71" s="711">
        <f t="shared" si="69"/>
      </c>
      <c r="BY71" s="711">
        <f t="shared" si="69"/>
        <v>2</v>
      </c>
      <c r="BZ71" s="711">
        <f t="shared" si="69"/>
        <v>3</v>
      </c>
      <c r="CA71" s="711">
        <f t="shared" si="69"/>
      </c>
      <c r="CB71" s="711">
        <f t="shared" si="69"/>
        <v>5</v>
      </c>
      <c r="CC71" s="711">
        <f t="shared" si="69"/>
        <v>2</v>
      </c>
      <c r="CD71" s="711">
        <f t="shared" si="69"/>
        <v>4</v>
      </c>
      <c r="CE71" s="711">
        <f t="shared" si="69"/>
      </c>
      <c r="CF71" s="711">
        <f t="shared" si="69"/>
      </c>
      <c r="CG71" s="711">
        <f t="shared" si="70"/>
      </c>
      <c r="CH71" s="711">
        <f t="shared" si="70"/>
        <v>2</v>
      </c>
      <c r="CI71" s="720">
        <f t="shared" si="71"/>
      </c>
      <c r="CJ71" s="711">
        <f t="shared" si="71"/>
      </c>
      <c r="CK71" s="711">
        <f t="shared" si="71"/>
      </c>
      <c r="CL71" s="711">
        <f t="shared" si="71"/>
      </c>
      <c r="CM71" s="711">
        <f t="shared" si="71"/>
      </c>
      <c r="CN71" s="711">
        <f t="shared" si="71"/>
      </c>
      <c r="CO71" s="711">
        <f t="shared" si="71"/>
        <v>3</v>
      </c>
      <c r="CP71" s="711">
        <f t="shared" si="71"/>
      </c>
      <c r="CQ71" s="711">
        <f t="shared" si="71"/>
      </c>
      <c r="CR71" s="711">
        <f t="shared" si="71"/>
      </c>
      <c r="CS71" s="711">
        <f t="shared" si="71"/>
      </c>
      <c r="CT71" s="711">
        <f t="shared" si="71"/>
      </c>
      <c r="CU71" s="711">
        <f t="shared" si="71"/>
      </c>
      <c r="CV71" s="711">
        <f t="shared" si="71"/>
      </c>
      <c r="CW71" s="711">
        <f t="shared" si="71"/>
        <v>3</v>
      </c>
      <c r="CX71" s="711">
        <f t="shared" si="71"/>
      </c>
      <c r="CY71" s="711">
        <f t="shared" si="72"/>
        <v>2</v>
      </c>
      <c r="CZ71" s="711">
        <f t="shared" si="72"/>
      </c>
      <c r="DA71" s="737">
        <f>SUM(AY71:BP71)</f>
        <v>7</v>
      </c>
      <c r="DB71" s="738">
        <f>SUM(BQ71:CH71)</f>
        <v>25</v>
      </c>
      <c r="DC71" s="739">
        <f>SUM(CI71:CZ71)</f>
        <v>8</v>
      </c>
      <c r="DD71" s="740"/>
      <c r="DE71" s="741"/>
      <c r="DF71" s="741"/>
      <c r="DG71" s="741"/>
      <c r="DH71" s="741"/>
      <c r="DI71" s="741"/>
      <c r="DJ71" s="741"/>
      <c r="DK71" s="741"/>
      <c r="DL71" s="741"/>
      <c r="DM71" s="741"/>
      <c r="DN71" s="741"/>
      <c r="DO71" s="741"/>
      <c r="DP71" s="741"/>
      <c r="DQ71" s="741"/>
      <c r="DR71" s="741"/>
      <c r="DS71" s="741"/>
      <c r="DT71" s="741"/>
      <c r="DU71" s="741"/>
      <c r="DV71" s="741"/>
      <c r="DW71" s="741"/>
      <c r="DX71" s="741"/>
      <c r="DY71" s="741"/>
      <c r="DZ71" s="741"/>
      <c r="EA71" s="741"/>
      <c r="EB71" s="741"/>
      <c r="EC71" s="741"/>
      <c r="ED71" s="741"/>
      <c r="EE71" s="741"/>
      <c r="EF71" s="741"/>
      <c r="EG71" s="741"/>
      <c r="EH71" s="741"/>
      <c r="EI71" s="741"/>
      <c r="EJ71" s="741"/>
      <c r="EK71" s="741"/>
      <c r="EL71" s="741"/>
      <c r="EM71" s="741"/>
      <c r="EN71" s="741"/>
      <c r="EO71" s="741"/>
      <c r="EP71" s="741"/>
      <c r="EQ71" s="741"/>
      <c r="ER71" s="741"/>
      <c r="ES71" s="741"/>
      <c r="ET71" s="741"/>
      <c r="EU71" s="741"/>
      <c r="EV71" s="741"/>
      <c r="EW71" s="741"/>
      <c r="EX71" s="741"/>
      <c r="EY71" s="741"/>
      <c r="EZ71" s="741"/>
      <c r="FA71" s="741"/>
      <c r="FB71" s="741"/>
      <c r="FC71" s="741"/>
      <c r="FD71" s="741"/>
      <c r="FE71" s="741"/>
      <c r="FF71" s="741"/>
      <c r="FG71" s="741"/>
      <c r="FH71" s="741"/>
      <c r="FI71" s="741"/>
      <c r="FJ71" s="741"/>
      <c r="FK71" s="741"/>
      <c r="FL71" s="741"/>
      <c r="FM71" s="741"/>
      <c r="FN71" s="741"/>
      <c r="FO71" s="741"/>
      <c r="FP71" s="741"/>
      <c r="FQ71" s="741"/>
      <c r="FR71" s="741"/>
      <c r="FS71" s="741"/>
      <c r="FT71" s="741"/>
      <c r="FU71" s="741"/>
      <c r="FV71" s="741"/>
      <c r="FW71" s="741"/>
      <c r="FX71" s="741"/>
      <c r="FY71" s="741"/>
      <c r="FZ71" s="741"/>
      <c r="GA71" s="741"/>
      <c r="GB71" s="741"/>
      <c r="GC71" s="741"/>
      <c r="GD71" s="741"/>
      <c r="GE71" s="741"/>
      <c r="GF71" s="741"/>
      <c r="GG71" s="741"/>
      <c r="GH71" s="741"/>
      <c r="GI71" s="741"/>
      <c r="GJ71" s="741"/>
      <c r="GK71" s="741"/>
      <c r="GL71" s="741"/>
      <c r="GM71" s="741"/>
      <c r="GN71" s="741"/>
      <c r="GO71" s="741"/>
      <c r="GP71" s="741"/>
      <c r="GQ71" s="741"/>
      <c r="GR71" s="741"/>
      <c r="GS71" s="741"/>
      <c r="GT71" s="741"/>
      <c r="GU71" s="741"/>
      <c r="GV71" s="741"/>
      <c r="GW71" s="741"/>
      <c r="GX71" s="741"/>
      <c r="GY71" s="741"/>
      <c r="GZ71" s="741"/>
      <c r="HA71" s="741"/>
      <c r="HB71" s="741"/>
      <c r="HC71" s="741"/>
      <c r="HD71" s="741"/>
      <c r="HE71" s="741"/>
      <c r="HF71" s="741"/>
      <c r="HG71" s="741"/>
      <c r="HH71" s="741"/>
      <c r="HI71" s="741"/>
      <c r="HJ71" s="741"/>
      <c r="HK71" s="741"/>
      <c r="HL71" s="741"/>
      <c r="HM71" s="741"/>
      <c r="HN71" s="741"/>
      <c r="HO71" s="741"/>
      <c r="HP71" s="741"/>
      <c r="HQ71" s="741"/>
      <c r="HR71" s="741"/>
      <c r="HS71" s="741"/>
      <c r="HT71" s="741"/>
      <c r="HU71" s="741"/>
      <c r="HV71" s="741"/>
      <c r="HW71" s="741"/>
      <c r="HX71" s="741"/>
      <c r="HY71" s="741"/>
      <c r="HZ71" s="741"/>
      <c r="IA71" s="741"/>
      <c r="IB71" s="741"/>
      <c r="IC71" s="741"/>
      <c r="ID71" s="741"/>
      <c r="IE71" s="741"/>
      <c r="IF71" s="741"/>
      <c r="IG71" s="741"/>
      <c r="IH71" s="741"/>
      <c r="II71" s="741"/>
      <c r="IJ71" s="741"/>
      <c r="IK71" s="741"/>
      <c r="IL71" s="741"/>
      <c r="IM71" s="741"/>
      <c r="IN71" s="741"/>
      <c r="IO71" s="741"/>
      <c r="IP71" s="741"/>
      <c r="IQ71" s="741"/>
      <c r="IR71" s="741"/>
      <c r="IS71" s="741"/>
      <c r="IT71" s="741"/>
      <c r="IU71" s="741"/>
      <c r="IV71" s="741"/>
    </row>
    <row r="72" spans="1:108" ht="15">
      <c r="A72" s="674"/>
      <c r="B72" s="208"/>
      <c r="C72" s="208"/>
      <c r="D72" s="208"/>
      <c r="E72" s="742"/>
      <c r="F72" s="742"/>
      <c r="G72" s="742"/>
      <c r="H72" s="742"/>
      <c r="I72" s="742"/>
      <c r="J72" s="742"/>
      <c r="K72" s="742"/>
      <c r="L72" s="742"/>
      <c r="M72" s="742"/>
      <c r="N72" s="742"/>
      <c r="O72" s="742"/>
      <c r="P72" s="744"/>
      <c r="Q72" s="744"/>
      <c r="R72" s="744"/>
      <c r="S72" s="744"/>
      <c r="T72" s="744"/>
      <c r="U72" s="744"/>
      <c r="V72" s="744"/>
      <c r="W72" s="744"/>
      <c r="X72" s="813">
        <f>SUM(Y67:Y71)-MAX(Y67:Y71)</f>
        <v>371</v>
      </c>
      <c r="Y72" s="814"/>
      <c r="Z72" s="681"/>
      <c r="AA72" s="667"/>
      <c r="AB72" s="667"/>
      <c r="AC72" s="667"/>
      <c r="AD72" s="667"/>
      <c r="AE72" s="667"/>
      <c r="AF72" s="667"/>
      <c r="AG72" s="667"/>
      <c r="AH72" s="667"/>
      <c r="AI72" s="667"/>
      <c r="AJ72" s="667"/>
      <c r="AK72" s="667"/>
      <c r="AL72" s="667"/>
      <c r="AM72" s="667"/>
      <c r="AN72" s="667"/>
      <c r="AO72" s="667"/>
      <c r="AP72" s="667"/>
      <c r="AQ72" s="667"/>
      <c r="AR72" s="667"/>
      <c r="AS72" s="819">
        <f>SUM(AS67:AS71)</f>
        <v>0</v>
      </c>
      <c r="AT72" s="807">
        <f aca="true" t="shared" si="73" ref="AT72:DC72">SUM(AT67:AT71)</f>
        <v>1</v>
      </c>
      <c r="AU72" s="807">
        <f t="shared" si="73"/>
        <v>17</v>
      </c>
      <c r="AV72" s="807">
        <f t="shared" si="73"/>
        <v>36</v>
      </c>
      <c r="AW72" s="807">
        <f t="shared" si="73"/>
        <v>21</v>
      </c>
      <c r="AX72" s="809">
        <f t="shared" si="73"/>
        <v>15</v>
      </c>
      <c r="AY72" s="711">
        <f t="shared" si="73"/>
        <v>0</v>
      </c>
      <c r="AZ72" s="711">
        <f t="shared" si="73"/>
        <v>8</v>
      </c>
      <c r="BA72" s="711">
        <f t="shared" si="73"/>
        <v>0</v>
      </c>
      <c r="BB72" s="711">
        <f t="shared" si="73"/>
        <v>0</v>
      </c>
      <c r="BC72" s="711">
        <f t="shared" si="73"/>
        <v>3</v>
      </c>
      <c r="BD72" s="711">
        <f t="shared" si="73"/>
        <v>0</v>
      </c>
      <c r="BE72" s="711">
        <f t="shared" si="73"/>
        <v>0</v>
      </c>
      <c r="BF72" s="711">
        <f t="shared" si="73"/>
        <v>4</v>
      </c>
      <c r="BG72" s="711">
        <f t="shared" si="73"/>
        <v>0</v>
      </c>
      <c r="BH72" s="711">
        <f t="shared" si="73"/>
        <v>0</v>
      </c>
      <c r="BI72" s="711">
        <f t="shared" si="73"/>
        <v>11</v>
      </c>
      <c r="BJ72" s="711">
        <f t="shared" si="73"/>
        <v>0</v>
      </c>
      <c r="BK72" s="711">
        <f t="shared" si="73"/>
        <v>0</v>
      </c>
      <c r="BL72" s="711">
        <f t="shared" si="73"/>
        <v>0</v>
      </c>
      <c r="BM72" s="711">
        <f t="shared" si="73"/>
        <v>0</v>
      </c>
      <c r="BN72" s="711">
        <f t="shared" si="73"/>
        <v>7</v>
      </c>
      <c r="BO72" s="711">
        <f t="shared" si="73"/>
        <v>0</v>
      </c>
      <c r="BP72" s="712">
        <f t="shared" si="73"/>
        <v>0</v>
      </c>
      <c r="BQ72" s="711">
        <f t="shared" si="73"/>
        <v>6</v>
      </c>
      <c r="BR72" s="711">
        <f t="shared" si="73"/>
        <v>0</v>
      </c>
      <c r="BS72" s="711">
        <f t="shared" si="73"/>
        <v>10</v>
      </c>
      <c r="BT72" s="711">
        <f t="shared" si="73"/>
        <v>4</v>
      </c>
      <c r="BU72" s="711">
        <f t="shared" si="73"/>
        <v>0</v>
      </c>
      <c r="BV72" s="711">
        <f t="shared" si="73"/>
        <v>7</v>
      </c>
      <c r="BW72" s="711">
        <f t="shared" si="73"/>
        <v>0</v>
      </c>
      <c r="BX72" s="711">
        <f t="shared" si="73"/>
        <v>0</v>
      </c>
      <c r="BY72" s="711">
        <f t="shared" si="73"/>
        <v>6</v>
      </c>
      <c r="BZ72" s="711">
        <f t="shared" si="73"/>
        <v>10</v>
      </c>
      <c r="CA72" s="711">
        <f t="shared" si="73"/>
        <v>0</v>
      </c>
      <c r="CB72" s="711">
        <f t="shared" si="73"/>
        <v>10</v>
      </c>
      <c r="CC72" s="711">
        <f t="shared" si="73"/>
        <v>5</v>
      </c>
      <c r="CD72" s="711">
        <f t="shared" si="73"/>
        <v>17</v>
      </c>
      <c r="CE72" s="711">
        <f t="shared" si="73"/>
        <v>0</v>
      </c>
      <c r="CF72" s="711">
        <f t="shared" si="73"/>
        <v>0</v>
      </c>
      <c r="CG72" s="711">
        <f t="shared" si="73"/>
        <v>0</v>
      </c>
      <c r="CH72" s="711">
        <f t="shared" si="73"/>
        <v>5</v>
      </c>
      <c r="CI72" s="720">
        <f t="shared" si="73"/>
        <v>0</v>
      </c>
      <c r="CJ72" s="711">
        <f t="shared" si="73"/>
        <v>0</v>
      </c>
      <c r="CK72" s="711">
        <f t="shared" si="73"/>
        <v>0</v>
      </c>
      <c r="CL72" s="711">
        <f t="shared" si="73"/>
        <v>0</v>
      </c>
      <c r="CM72" s="711">
        <f t="shared" si="73"/>
        <v>0</v>
      </c>
      <c r="CN72" s="711">
        <f t="shared" si="73"/>
        <v>0</v>
      </c>
      <c r="CO72" s="711">
        <f t="shared" si="73"/>
        <v>8</v>
      </c>
      <c r="CP72" s="711">
        <f t="shared" si="73"/>
        <v>0</v>
      </c>
      <c r="CQ72" s="711">
        <f t="shared" si="73"/>
        <v>0</v>
      </c>
      <c r="CR72" s="711">
        <f t="shared" si="73"/>
        <v>0</v>
      </c>
      <c r="CS72" s="711">
        <f t="shared" si="73"/>
        <v>0</v>
      </c>
      <c r="CT72" s="711">
        <f t="shared" si="73"/>
        <v>0</v>
      </c>
      <c r="CU72" s="711">
        <f t="shared" si="73"/>
        <v>0</v>
      </c>
      <c r="CV72" s="711">
        <f t="shared" si="73"/>
        <v>0</v>
      </c>
      <c r="CW72" s="711">
        <f t="shared" si="73"/>
        <v>6</v>
      </c>
      <c r="CX72" s="711">
        <f t="shared" si="73"/>
        <v>0</v>
      </c>
      <c r="CY72" s="711">
        <f t="shared" si="73"/>
        <v>4</v>
      </c>
      <c r="CZ72" s="711">
        <f t="shared" si="73"/>
        <v>0</v>
      </c>
      <c r="DA72" s="811">
        <f t="shared" si="73"/>
        <v>33</v>
      </c>
      <c r="DB72" s="821">
        <f t="shared" si="73"/>
        <v>80</v>
      </c>
      <c r="DC72" s="823">
        <f t="shared" si="73"/>
        <v>18</v>
      </c>
      <c r="DD72" s="687"/>
    </row>
    <row r="73" spans="1:108" ht="15.75" thickBot="1">
      <c r="A73" s="674"/>
      <c r="B73" s="208"/>
      <c r="C73" s="208"/>
      <c r="D73" s="208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4"/>
      <c r="Q73" s="744"/>
      <c r="R73" s="744"/>
      <c r="S73" s="744"/>
      <c r="T73" s="744"/>
      <c r="U73" s="744"/>
      <c r="V73" s="744"/>
      <c r="W73" s="744"/>
      <c r="X73" s="815"/>
      <c r="Y73" s="816"/>
      <c r="Z73" s="681"/>
      <c r="AA73" s="667"/>
      <c r="AB73" s="667"/>
      <c r="AC73" s="667"/>
      <c r="AD73" s="667"/>
      <c r="AE73" s="667"/>
      <c r="AF73" s="667"/>
      <c r="AG73" s="667"/>
      <c r="AH73" s="667"/>
      <c r="AI73" s="667"/>
      <c r="AJ73" s="667"/>
      <c r="AK73" s="667"/>
      <c r="AL73" s="667"/>
      <c r="AM73" s="667"/>
      <c r="AN73" s="667"/>
      <c r="AO73" s="667"/>
      <c r="AP73" s="667"/>
      <c r="AQ73" s="667"/>
      <c r="AR73" s="667"/>
      <c r="AS73" s="820"/>
      <c r="AT73" s="808"/>
      <c r="AU73" s="808"/>
      <c r="AV73" s="808"/>
      <c r="AW73" s="808"/>
      <c r="AX73" s="810"/>
      <c r="AY73" s="711"/>
      <c r="AZ73" s="711"/>
      <c r="BA73" s="711"/>
      <c r="BB73" s="711"/>
      <c r="BC73" s="711"/>
      <c r="BD73" s="711"/>
      <c r="BE73" s="711"/>
      <c r="BF73" s="711"/>
      <c r="BG73" s="711"/>
      <c r="BH73" s="711"/>
      <c r="BI73" s="711"/>
      <c r="BJ73" s="711"/>
      <c r="BK73" s="711"/>
      <c r="BL73" s="711"/>
      <c r="BM73" s="711"/>
      <c r="BN73" s="711"/>
      <c r="BO73" s="711"/>
      <c r="BP73" s="712"/>
      <c r="BQ73" s="711"/>
      <c r="BR73" s="711"/>
      <c r="BS73" s="711"/>
      <c r="BT73" s="711"/>
      <c r="BU73" s="711"/>
      <c r="BV73" s="711"/>
      <c r="BW73" s="711"/>
      <c r="BX73" s="711"/>
      <c r="BY73" s="711"/>
      <c r="BZ73" s="711"/>
      <c r="CA73" s="711"/>
      <c r="CB73" s="711"/>
      <c r="CC73" s="711"/>
      <c r="CD73" s="711"/>
      <c r="CE73" s="711"/>
      <c r="CF73" s="711"/>
      <c r="CG73" s="711"/>
      <c r="CH73" s="711"/>
      <c r="CI73" s="720"/>
      <c r="CJ73" s="711"/>
      <c r="CK73" s="711"/>
      <c r="CL73" s="711"/>
      <c r="CM73" s="711"/>
      <c r="CN73" s="711"/>
      <c r="CO73" s="711"/>
      <c r="CP73" s="711"/>
      <c r="CQ73" s="711"/>
      <c r="CR73" s="711"/>
      <c r="CS73" s="711"/>
      <c r="CT73" s="711"/>
      <c r="CU73" s="711"/>
      <c r="CV73" s="711"/>
      <c r="CW73" s="711"/>
      <c r="CX73" s="711"/>
      <c r="CY73" s="711"/>
      <c r="CZ73" s="711"/>
      <c r="DA73" s="812"/>
      <c r="DB73" s="822"/>
      <c r="DC73" s="824"/>
      <c r="DD73" s="687"/>
    </row>
    <row r="74" spans="1:108" ht="15.75" thickBot="1">
      <c r="A74" s="674"/>
      <c r="B74" s="208"/>
      <c r="C74" s="208"/>
      <c r="D74" s="208"/>
      <c r="E74" s="742"/>
      <c r="F74" s="742"/>
      <c r="G74" s="742"/>
      <c r="H74" s="742"/>
      <c r="I74" s="742"/>
      <c r="J74" s="742"/>
      <c r="K74" s="742"/>
      <c r="L74" s="742"/>
      <c r="M74" s="742"/>
      <c r="N74" s="742"/>
      <c r="O74" s="742"/>
      <c r="P74" s="744"/>
      <c r="Q74" s="744"/>
      <c r="R74" s="744"/>
      <c r="S74" s="744"/>
      <c r="T74" s="744"/>
      <c r="U74" s="744"/>
      <c r="V74" s="744"/>
      <c r="W74" s="744"/>
      <c r="X74" s="817"/>
      <c r="Y74" s="818"/>
      <c r="Z74" s="681"/>
      <c r="AA74" s="667"/>
      <c r="AB74" s="667"/>
      <c r="AC74" s="667"/>
      <c r="AD74" s="667"/>
      <c r="AE74" s="667"/>
      <c r="AF74" s="667"/>
      <c r="AG74" s="667"/>
      <c r="AH74" s="667"/>
      <c r="AI74" s="667"/>
      <c r="AJ74" s="667"/>
      <c r="AK74" s="667"/>
      <c r="AL74" s="667"/>
      <c r="AM74" s="667"/>
      <c r="AN74" s="667"/>
      <c r="AO74" s="667"/>
      <c r="AP74" s="667"/>
      <c r="AQ74" s="667"/>
      <c r="AR74" s="667"/>
      <c r="AS74" s="682"/>
      <c r="AT74" s="683"/>
      <c r="AU74" s="683"/>
      <c r="AV74" s="683"/>
      <c r="AW74" s="683"/>
      <c r="AX74" s="683"/>
      <c r="AY74" s="684"/>
      <c r="AZ74" s="685"/>
      <c r="BA74" s="685"/>
      <c r="BB74" s="685"/>
      <c r="BC74" s="685"/>
      <c r="BD74" s="685"/>
      <c r="BE74" s="685"/>
      <c r="BF74" s="685"/>
      <c r="BG74" s="685"/>
      <c r="BH74" s="685"/>
      <c r="BI74" s="685"/>
      <c r="BJ74" s="685"/>
      <c r="BK74" s="685"/>
      <c r="BL74" s="685"/>
      <c r="BM74" s="685"/>
      <c r="BN74" s="685"/>
      <c r="BO74" s="685"/>
      <c r="BP74" s="686"/>
      <c r="BQ74" s="685"/>
      <c r="BR74" s="685"/>
      <c r="BS74" s="685"/>
      <c r="BT74" s="685"/>
      <c r="BU74" s="685"/>
      <c r="BV74" s="685"/>
      <c r="BW74" s="685"/>
      <c r="BX74" s="685"/>
      <c r="BY74" s="685"/>
      <c r="BZ74" s="685"/>
      <c r="CA74" s="685"/>
      <c r="CB74" s="685"/>
      <c r="CC74" s="685"/>
      <c r="CD74" s="685"/>
      <c r="CE74" s="685"/>
      <c r="CF74" s="685"/>
      <c r="CG74" s="685"/>
      <c r="CH74" s="685"/>
      <c r="CI74" s="684"/>
      <c r="CJ74" s="685"/>
      <c r="CK74" s="685"/>
      <c r="CL74" s="685"/>
      <c r="CM74" s="685"/>
      <c r="CN74" s="685"/>
      <c r="CO74" s="685"/>
      <c r="CP74" s="685"/>
      <c r="CQ74" s="685"/>
      <c r="CR74" s="685"/>
      <c r="CS74" s="685"/>
      <c r="CT74" s="685"/>
      <c r="CU74" s="685"/>
      <c r="CV74" s="685"/>
      <c r="CW74" s="685"/>
      <c r="CX74" s="685"/>
      <c r="CY74" s="685"/>
      <c r="CZ74" s="686"/>
      <c r="DA74" s="683"/>
      <c r="DB74" s="683"/>
      <c r="DC74" s="683"/>
      <c r="DD74" s="687"/>
    </row>
    <row r="75" spans="1:108" ht="15">
      <c r="A75" s="688"/>
      <c r="B75" s="745"/>
      <c r="C75" s="746" t="str">
        <f>C65</f>
        <v>RANDOM LAKE</v>
      </c>
      <c r="D75" s="746" t="str">
        <f>C65</f>
        <v>RANDOM LAKE</v>
      </c>
      <c r="E75" s="747">
        <f>SUM(E67:E71)-MAX(E67:E71)</f>
        <v>20</v>
      </c>
      <c r="F75" s="747">
        <f aca="true" t="shared" si="74" ref="F75:Y75">SUM(F67:F71)-MAX(F67:F71)</f>
        <v>17</v>
      </c>
      <c r="G75" s="747">
        <f t="shared" si="74"/>
        <v>22</v>
      </c>
      <c r="H75" s="747">
        <f t="shared" si="74"/>
        <v>17</v>
      </c>
      <c r="I75" s="747">
        <f t="shared" si="74"/>
        <v>14</v>
      </c>
      <c r="J75" s="747">
        <f t="shared" si="74"/>
        <v>20</v>
      </c>
      <c r="K75" s="747">
        <f t="shared" si="74"/>
        <v>25</v>
      </c>
      <c r="L75" s="747">
        <f t="shared" si="74"/>
        <v>15</v>
      </c>
      <c r="M75" s="747">
        <f t="shared" si="74"/>
        <v>20</v>
      </c>
      <c r="N75" s="747">
        <f t="shared" si="74"/>
        <v>174</v>
      </c>
      <c r="O75" s="747">
        <f t="shared" si="74"/>
        <v>23</v>
      </c>
      <c r="P75" s="747">
        <f t="shared" si="74"/>
        <v>19</v>
      </c>
      <c r="Q75" s="747">
        <f t="shared" si="74"/>
        <v>21</v>
      </c>
      <c r="R75" s="747">
        <f t="shared" si="74"/>
        <v>19</v>
      </c>
      <c r="S75" s="747">
        <f t="shared" si="74"/>
        <v>26</v>
      </c>
      <c r="T75" s="747">
        <f t="shared" si="74"/>
        <v>23</v>
      </c>
      <c r="U75" s="747">
        <f t="shared" si="74"/>
        <v>17</v>
      </c>
      <c r="V75" s="747">
        <f t="shared" si="74"/>
        <v>22</v>
      </c>
      <c r="W75" s="747">
        <f t="shared" si="74"/>
        <v>19</v>
      </c>
      <c r="X75" s="747">
        <f t="shared" si="74"/>
        <v>194</v>
      </c>
      <c r="Y75" s="747">
        <f t="shared" si="74"/>
        <v>371</v>
      </c>
      <c r="Z75" s="748"/>
      <c r="AA75" s="667"/>
      <c r="AB75" s="667"/>
      <c r="AC75" s="667"/>
      <c r="AD75" s="667"/>
      <c r="AE75" s="667"/>
      <c r="AF75" s="667"/>
      <c r="AG75" s="667"/>
      <c r="AH75" s="667"/>
      <c r="AI75" s="667"/>
      <c r="AJ75" s="667"/>
      <c r="AK75" s="667"/>
      <c r="AL75" s="667"/>
      <c r="AM75" s="667"/>
      <c r="AN75" s="667"/>
      <c r="AO75" s="667"/>
      <c r="AP75" s="667"/>
      <c r="AQ75" s="667"/>
      <c r="AR75" s="667"/>
      <c r="AS75" s="682"/>
      <c r="AT75" s="683"/>
      <c r="AU75" s="683"/>
      <c r="AV75" s="683"/>
      <c r="AW75" s="683"/>
      <c r="AX75" s="683"/>
      <c r="AY75" s="684"/>
      <c r="AZ75" s="685"/>
      <c r="BA75" s="685"/>
      <c r="BB75" s="685"/>
      <c r="BC75" s="685"/>
      <c r="BD75" s="685"/>
      <c r="BE75" s="685"/>
      <c r="BF75" s="685"/>
      <c r="BG75" s="685"/>
      <c r="BH75" s="685"/>
      <c r="BI75" s="685"/>
      <c r="BJ75" s="685"/>
      <c r="BK75" s="685"/>
      <c r="BL75" s="685"/>
      <c r="BM75" s="685"/>
      <c r="BN75" s="685"/>
      <c r="BO75" s="685"/>
      <c r="BP75" s="686"/>
      <c r="BQ75" s="685"/>
      <c r="BR75" s="685"/>
      <c r="BS75" s="685"/>
      <c r="BT75" s="685"/>
      <c r="BU75" s="685"/>
      <c r="BV75" s="685"/>
      <c r="BW75" s="685"/>
      <c r="BX75" s="685"/>
      <c r="BY75" s="685"/>
      <c r="BZ75" s="685"/>
      <c r="CA75" s="685"/>
      <c r="CB75" s="685"/>
      <c r="CC75" s="685"/>
      <c r="CD75" s="685"/>
      <c r="CE75" s="685"/>
      <c r="CF75" s="685"/>
      <c r="CG75" s="685"/>
      <c r="CH75" s="685"/>
      <c r="CI75" s="684"/>
      <c r="CJ75" s="685"/>
      <c r="CK75" s="685"/>
      <c r="CL75" s="685"/>
      <c r="CM75" s="685"/>
      <c r="CN75" s="685"/>
      <c r="CO75" s="685"/>
      <c r="CP75" s="685"/>
      <c r="CQ75" s="685"/>
      <c r="CR75" s="685"/>
      <c r="CS75" s="685"/>
      <c r="CT75" s="685"/>
      <c r="CU75" s="685"/>
      <c r="CV75" s="685"/>
      <c r="CW75" s="685"/>
      <c r="CX75" s="685"/>
      <c r="CY75" s="685"/>
      <c r="CZ75" s="686"/>
      <c r="DA75" s="683"/>
      <c r="DB75" s="683"/>
      <c r="DC75" s="683"/>
      <c r="DD75" s="687"/>
    </row>
    <row r="76" spans="1:108" ht="15">
      <c r="A76" s="674"/>
      <c r="B76" s="695"/>
      <c r="C76" s="696"/>
      <c r="D76" s="697" t="s">
        <v>50</v>
      </c>
      <c r="E76" s="702">
        <f aca="true" t="shared" si="75" ref="E76:Y76">E$4</f>
        <v>4</v>
      </c>
      <c r="F76" s="702">
        <f t="shared" si="75"/>
        <v>3</v>
      </c>
      <c r="G76" s="702">
        <f t="shared" si="75"/>
        <v>4</v>
      </c>
      <c r="H76" s="702">
        <f t="shared" si="75"/>
        <v>4</v>
      </c>
      <c r="I76" s="702">
        <f t="shared" si="75"/>
        <v>3</v>
      </c>
      <c r="J76" s="702">
        <f t="shared" si="75"/>
        <v>4</v>
      </c>
      <c r="K76" s="702">
        <f t="shared" si="75"/>
        <v>5</v>
      </c>
      <c r="L76" s="702">
        <f t="shared" si="75"/>
        <v>3</v>
      </c>
      <c r="M76" s="702">
        <f t="shared" si="75"/>
        <v>4</v>
      </c>
      <c r="N76" s="702">
        <f t="shared" si="75"/>
        <v>34</v>
      </c>
      <c r="O76" s="702">
        <f t="shared" si="75"/>
        <v>4</v>
      </c>
      <c r="P76" s="702">
        <f t="shared" si="75"/>
        <v>3</v>
      </c>
      <c r="Q76" s="702">
        <f t="shared" si="75"/>
        <v>4</v>
      </c>
      <c r="R76" s="702">
        <f t="shared" si="75"/>
        <v>4</v>
      </c>
      <c r="S76" s="702">
        <f t="shared" si="75"/>
        <v>4</v>
      </c>
      <c r="T76" s="702">
        <f t="shared" si="75"/>
        <v>5</v>
      </c>
      <c r="U76" s="702">
        <f t="shared" si="75"/>
        <v>3</v>
      </c>
      <c r="V76" s="702">
        <f t="shared" si="75"/>
        <v>5</v>
      </c>
      <c r="W76" s="702">
        <f t="shared" si="75"/>
        <v>4</v>
      </c>
      <c r="X76" s="702">
        <f t="shared" si="75"/>
        <v>36</v>
      </c>
      <c r="Y76" s="702">
        <f t="shared" si="75"/>
        <v>70</v>
      </c>
      <c r="Z76" s="681"/>
      <c r="AA76" s="667"/>
      <c r="AB76" s="667"/>
      <c r="AC76" s="667"/>
      <c r="AD76" s="667"/>
      <c r="AE76" s="667"/>
      <c r="AF76" s="667"/>
      <c r="AG76" s="667"/>
      <c r="AH76" s="667"/>
      <c r="AI76" s="667"/>
      <c r="AJ76" s="667"/>
      <c r="AK76" s="667"/>
      <c r="AL76" s="667"/>
      <c r="AM76" s="667"/>
      <c r="AN76" s="667"/>
      <c r="AO76" s="667"/>
      <c r="AP76" s="667"/>
      <c r="AQ76" s="667"/>
      <c r="AR76" s="667"/>
      <c r="AS76" s="682"/>
      <c r="AT76" s="683"/>
      <c r="AU76" s="683"/>
      <c r="AV76" s="683"/>
      <c r="AW76" s="683"/>
      <c r="AX76" s="683"/>
      <c r="AY76" s="684"/>
      <c r="AZ76" s="685"/>
      <c r="BA76" s="685"/>
      <c r="BB76" s="685"/>
      <c r="BC76" s="685"/>
      <c r="BD76" s="685"/>
      <c r="BE76" s="685"/>
      <c r="BF76" s="685"/>
      <c r="BG76" s="685"/>
      <c r="BH76" s="685"/>
      <c r="BI76" s="685"/>
      <c r="BJ76" s="685"/>
      <c r="BK76" s="685"/>
      <c r="BL76" s="685"/>
      <c r="BM76" s="685"/>
      <c r="BN76" s="685"/>
      <c r="BO76" s="685"/>
      <c r="BP76" s="686"/>
      <c r="BQ76" s="685"/>
      <c r="BR76" s="685"/>
      <c r="BS76" s="685"/>
      <c r="BT76" s="685"/>
      <c r="BU76" s="685"/>
      <c r="BV76" s="685"/>
      <c r="BW76" s="685"/>
      <c r="BX76" s="685"/>
      <c r="BY76" s="685"/>
      <c r="BZ76" s="685"/>
      <c r="CA76" s="685"/>
      <c r="CB76" s="685"/>
      <c r="CC76" s="685"/>
      <c r="CD76" s="685"/>
      <c r="CE76" s="685"/>
      <c r="CF76" s="685"/>
      <c r="CG76" s="685"/>
      <c r="CH76" s="685"/>
      <c r="CI76" s="684"/>
      <c r="CJ76" s="685"/>
      <c r="CK76" s="685"/>
      <c r="CL76" s="685"/>
      <c r="CM76" s="685"/>
      <c r="CN76" s="685"/>
      <c r="CO76" s="685"/>
      <c r="CP76" s="685"/>
      <c r="CQ76" s="685"/>
      <c r="CR76" s="685"/>
      <c r="CS76" s="685"/>
      <c r="CT76" s="685"/>
      <c r="CU76" s="685"/>
      <c r="CV76" s="685"/>
      <c r="CW76" s="685"/>
      <c r="CX76" s="685"/>
      <c r="CY76" s="685"/>
      <c r="CZ76" s="686"/>
      <c r="DA76" s="683"/>
      <c r="DB76" s="683"/>
      <c r="DC76" s="683"/>
      <c r="DD76" s="687"/>
    </row>
    <row r="77" spans="1:108" ht="19.5" thickBot="1">
      <c r="A77" s="674"/>
      <c r="B77" s="699" t="s">
        <v>243</v>
      </c>
      <c r="C77" s="700" t="s">
        <v>268</v>
      </c>
      <c r="D77" s="701" t="s">
        <v>245</v>
      </c>
      <c r="E77" s="702" t="str">
        <f aca="true" t="shared" si="76" ref="E77:Y77">E$5</f>
        <v>379/335</v>
      </c>
      <c r="F77" s="702" t="str">
        <f t="shared" si="76"/>
        <v>170/137</v>
      </c>
      <c r="G77" s="702" t="str">
        <f t="shared" si="76"/>
        <v>432/428</v>
      </c>
      <c r="H77" s="702" t="str">
        <f t="shared" si="76"/>
        <v>264/232</v>
      </c>
      <c r="I77" s="702" t="str">
        <f t="shared" si="76"/>
        <v>116/110</v>
      </c>
      <c r="J77" s="702" t="str">
        <f t="shared" si="76"/>
        <v>353/291</v>
      </c>
      <c r="K77" s="702" t="str">
        <f t="shared" si="76"/>
        <v>499/422</v>
      </c>
      <c r="L77" s="702" t="str">
        <f t="shared" si="76"/>
        <v>134/128</v>
      </c>
      <c r="M77" s="702" t="str">
        <f t="shared" si="76"/>
        <v>276/264</v>
      </c>
      <c r="N77" s="702" t="str">
        <f t="shared" si="76"/>
        <v>2623/2347</v>
      </c>
      <c r="O77" s="702" t="str">
        <f t="shared" si="76"/>
        <v>381/332</v>
      </c>
      <c r="P77" s="702" t="str">
        <f t="shared" si="76"/>
        <v>142/134</v>
      </c>
      <c r="Q77" s="702" t="str">
        <f t="shared" si="76"/>
        <v>412/395</v>
      </c>
      <c r="R77" s="702" t="str">
        <f t="shared" si="76"/>
        <v>331/325</v>
      </c>
      <c r="S77" s="702" t="str">
        <f t="shared" si="76"/>
        <v>364/283</v>
      </c>
      <c r="T77" s="702" t="str">
        <f t="shared" si="76"/>
        <v>474/465</v>
      </c>
      <c r="U77" s="702" t="str">
        <f t="shared" si="76"/>
        <v>175/145</v>
      </c>
      <c r="V77" s="702" t="str">
        <f t="shared" si="76"/>
        <v>506/449</v>
      </c>
      <c r="W77" s="702" t="str">
        <f t="shared" si="76"/>
        <v>380/297</v>
      </c>
      <c r="X77" s="702" t="str">
        <f t="shared" si="76"/>
        <v>3166/2850</v>
      </c>
      <c r="Y77" s="702" t="str">
        <f t="shared" si="76"/>
        <v>5789/5197</v>
      </c>
      <c r="Z77" s="703">
        <f>X84</f>
        <v>353</v>
      </c>
      <c r="AA77" s="667"/>
      <c r="AB77" s="667"/>
      <c r="AC77" s="667"/>
      <c r="AD77" s="667"/>
      <c r="AE77" s="667"/>
      <c r="AF77" s="667"/>
      <c r="AG77" s="667"/>
      <c r="AH77" s="667"/>
      <c r="AI77" s="667"/>
      <c r="AJ77" s="667"/>
      <c r="AK77" s="667"/>
      <c r="AL77" s="667"/>
      <c r="AM77" s="667"/>
      <c r="AN77" s="667"/>
      <c r="AO77" s="667"/>
      <c r="AP77" s="667"/>
      <c r="AQ77" s="667"/>
      <c r="AR77" s="667"/>
      <c r="AS77" s="682"/>
      <c r="AT77" s="683"/>
      <c r="AU77" s="683"/>
      <c r="AV77" s="683"/>
      <c r="AW77" s="683"/>
      <c r="AX77" s="683"/>
      <c r="AY77" s="684"/>
      <c r="AZ77" s="685"/>
      <c r="BA77" s="685"/>
      <c r="BB77" s="685"/>
      <c r="BC77" s="685"/>
      <c r="BD77" s="685"/>
      <c r="BE77" s="685"/>
      <c r="BF77" s="685"/>
      <c r="BG77" s="685"/>
      <c r="BH77" s="685"/>
      <c r="BI77" s="685"/>
      <c r="BJ77" s="685"/>
      <c r="BK77" s="685"/>
      <c r="BL77" s="685"/>
      <c r="BM77" s="685"/>
      <c r="BN77" s="685"/>
      <c r="BO77" s="685"/>
      <c r="BP77" s="686"/>
      <c r="BQ77" s="685"/>
      <c r="BR77" s="685"/>
      <c r="BS77" s="685"/>
      <c r="BT77" s="685"/>
      <c r="BU77" s="685"/>
      <c r="BV77" s="685"/>
      <c r="BW77" s="685"/>
      <c r="BX77" s="685"/>
      <c r="BY77" s="685"/>
      <c r="BZ77" s="685"/>
      <c r="CA77" s="685"/>
      <c r="CB77" s="685"/>
      <c r="CC77" s="685"/>
      <c r="CD77" s="685"/>
      <c r="CE77" s="685"/>
      <c r="CF77" s="685"/>
      <c r="CG77" s="685"/>
      <c r="CH77" s="685"/>
      <c r="CI77" s="684"/>
      <c r="CJ77" s="685"/>
      <c r="CK77" s="685"/>
      <c r="CL77" s="685"/>
      <c r="CM77" s="685"/>
      <c r="CN77" s="685"/>
      <c r="CO77" s="685"/>
      <c r="CP77" s="685"/>
      <c r="CQ77" s="685"/>
      <c r="CR77" s="685"/>
      <c r="CS77" s="685"/>
      <c r="CT77" s="685"/>
      <c r="CU77" s="685"/>
      <c r="CV77" s="685"/>
      <c r="CW77" s="685"/>
      <c r="CX77" s="685"/>
      <c r="CY77" s="685"/>
      <c r="CZ77" s="686"/>
      <c r="DA77" s="683"/>
      <c r="DB77" s="683"/>
      <c r="DC77" s="683"/>
      <c r="DD77" s="687"/>
    </row>
    <row r="78" spans="1:108" ht="23.25" thickBot="1">
      <c r="A78" s="674"/>
      <c r="B78" s="704" t="s">
        <v>250</v>
      </c>
      <c r="C78" s="825" t="s">
        <v>251</v>
      </c>
      <c r="D78" s="826"/>
      <c r="E78" s="704">
        <v>1</v>
      </c>
      <c r="F78" s="704">
        <v>2</v>
      </c>
      <c r="G78" s="704">
        <v>3</v>
      </c>
      <c r="H78" s="704">
        <v>4</v>
      </c>
      <c r="I78" s="704">
        <v>5</v>
      </c>
      <c r="J78" s="704">
        <v>6</v>
      </c>
      <c r="K78" s="704">
        <v>7</v>
      </c>
      <c r="L78" s="704">
        <v>8</v>
      </c>
      <c r="M78" s="704">
        <v>9</v>
      </c>
      <c r="N78" s="705" t="s">
        <v>252</v>
      </c>
      <c r="O78" s="704">
        <v>10</v>
      </c>
      <c r="P78" s="704">
        <v>11</v>
      </c>
      <c r="Q78" s="704">
        <v>12</v>
      </c>
      <c r="R78" s="704">
        <v>13</v>
      </c>
      <c r="S78" s="704">
        <v>14</v>
      </c>
      <c r="T78" s="704">
        <v>15</v>
      </c>
      <c r="U78" s="704">
        <v>16</v>
      </c>
      <c r="V78" s="704">
        <v>17</v>
      </c>
      <c r="W78" s="704">
        <v>18</v>
      </c>
      <c r="X78" s="705" t="s">
        <v>253</v>
      </c>
      <c r="Y78" s="705" t="s">
        <v>254</v>
      </c>
      <c r="Z78" s="681"/>
      <c r="AA78" s="706" t="s">
        <v>6</v>
      </c>
      <c r="AB78" s="706" t="s">
        <v>6</v>
      </c>
      <c r="AC78" s="706" t="s">
        <v>6</v>
      </c>
      <c r="AD78" s="707" t="s">
        <v>6</v>
      </c>
      <c r="AE78" s="707" t="s">
        <v>6</v>
      </c>
      <c r="AF78" s="667"/>
      <c r="AG78" s="667"/>
      <c r="AH78" s="667"/>
      <c r="AI78" s="667"/>
      <c r="AJ78" s="667"/>
      <c r="AK78" s="667"/>
      <c r="AL78" s="667"/>
      <c r="AM78" s="667"/>
      <c r="AN78" s="667"/>
      <c r="AO78" s="667"/>
      <c r="AP78" s="667"/>
      <c r="AQ78" s="667"/>
      <c r="AR78" s="667"/>
      <c r="AS78" s="708" t="s">
        <v>255</v>
      </c>
      <c r="AT78" s="709" t="s">
        <v>256</v>
      </c>
      <c r="AU78" s="709" t="s">
        <v>50</v>
      </c>
      <c r="AV78" s="709" t="s">
        <v>257</v>
      </c>
      <c r="AW78" s="709" t="s">
        <v>258</v>
      </c>
      <c r="AX78" s="710" t="s">
        <v>259</v>
      </c>
      <c r="AY78" s="707" t="s">
        <v>6</v>
      </c>
      <c r="AZ78" s="707" t="s">
        <v>6</v>
      </c>
      <c r="BA78" s="707" t="s">
        <v>6</v>
      </c>
      <c r="BB78" s="707" t="s">
        <v>6</v>
      </c>
      <c r="BC78" s="707" t="s">
        <v>6</v>
      </c>
      <c r="BD78" s="711"/>
      <c r="BE78" s="711"/>
      <c r="BF78" s="711"/>
      <c r="BG78" s="711"/>
      <c r="BH78" s="711"/>
      <c r="BI78" s="711"/>
      <c r="BJ78" s="711"/>
      <c r="BK78" s="711"/>
      <c r="BL78" s="711"/>
      <c r="BM78" s="711"/>
      <c r="BN78" s="711"/>
      <c r="BO78" s="711"/>
      <c r="BP78" s="712"/>
      <c r="BQ78" s="707" t="s">
        <v>6</v>
      </c>
      <c r="BR78" s="707" t="s">
        <v>6</v>
      </c>
      <c r="BS78" s="707" t="s">
        <v>6</v>
      </c>
      <c r="BT78" s="707" t="s">
        <v>6</v>
      </c>
      <c r="BU78" s="707" t="s">
        <v>6</v>
      </c>
      <c r="BV78" s="711"/>
      <c r="BW78" s="711"/>
      <c r="BX78" s="711"/>
      <c r="BY78" s="711"/>
      <c r="BZ78" s="711"/>
      <c r="CA78" s="711"/>
      <c r="CB78" s="711"/>
      <c r="CC78" s="711"/>
      <c r="CD78" s="711"/>
      <c r="CE78" s="711"/>
      <c r="CF78" s="711"/>
      <c r="CG78" s="711"/>
      <c r="CH78" s="711"/>
      <c r="CI78" s="713" t="s">
        <v>6</v>
      </c>
      <c r="CJ78" s="707" t="s">
        <v>6</v>
      </c>
      <c r="CK78" s="707" t="s">
        <v>6</v>
      </c>
      <c r="CL78" s="707" t="s">
        <v>6</v>
      </c>
      <c r="CM78" s="707" t="s">
        <v>6</v>
      </c>
      <c r="CN78" s="711"/>
      <c r="CO78" s="711"/>
      <c r="CP78" s="711"/>
      <c r="CQ78" s="711"/>
      <c r="CR78" s="711"/>
      <c r="CS78" s="711"/>
      <c r="CT78" s="711"/>
      <c r="CU78" s="711"/>
      <c r="CV78" s="711"/>
      <c r="CW78" s="711"/>
      <c r="CX78" s="711"/>
      <c r="CY78" s="711"/>
      <c r="CZ78" s="711"/>
      <c r="DA78" s="708" t="s">
        <v>260</v>
      </c>
      <c r="DB78" s="709" t="s">
        <v>261</v>
      </c>
      <c r="DC78" s="710" t="s">
        <v>262</v>
      </c>
      <c r="DD78" s="687"/>
    </row>
    <row r="79" spans="1:108" ht="18">
      <c r="A79" s="674"/>
      <c r="B79" s="714">
        <v>1</v>
      </c>
      <c r="C79" s="752" t="s">
        <v>185</v>
      </c>
      <c r="D79" s="753"/>
      <c r="E79" s="715">
        <v>5</v>
      </c>
      <c r="F79" s="715">
        <v>3</v>
      </c>
      <c r="G79" s="715">
        <v>5</v>
      </c>
      <c r="H79" s="715">
        <v>4</v>
      </c>
      <c r="I79" s="715">
        <v>3</v>
      </c>
      <c r="J79" s="715">
        <v>4</v>
      </c>
      <c r="K79" s="715">
        <v>4</v>
      </c>
      <c r="L79" s="715">
        <v>3</v>
      </c>
      <c r="M79" s="715">
        <v>3</v>
      </c>
      <c r="N79" s="716">
        <f>SUM(E79:M79)</f>
        <v>34</v>
      </c>
      <c r="O79" s="715">
        <v>4</v>
      </c>
      <c r="P79" s="715">
        <v>4</v>
      </c>
      <c r="Q79" s="715">
        <v>5</v>
      </c>
      <c r="R79" s="715">
        <v>5</v>
      </c>
      <c r="S79" s="715">
        <v>5</v>
      </c>
      <c r="T79" s="715">
        <v>6</v>
      </c>
      <c r="U79" s="715">
        <v>3</v>
      </c>
      <c r="V79" s="715">
        <v>6</v>
      </c>
      <c r="W79" s="715">
        <v>5</v>
      </c>
      <c r="X79" s="716">
        <f>SUM(O79:W79)</f>
        <v>43</v>
      </c>
      <c r="Y79" s="716">
        <f>N79+X79</f>
        <v>77</v>
      </c>
      <c r="Z79" s="681"/>
      <c r="AA79" s="667">
        <f aca="true" t="shared" si="77" ref="AA79:AI83">IF(E79="","",E79-E$4)</f>
        <v>1</v>
      </c>
      <c r="AB79" s="667">
        <f t="shared" si="77"/>
        <v>0</v>
      </c>
      <c r="AC79" s="667">
        <f t="shared" si="77"/>
        <v>1</v>
      </c>
      <c r="AD79" s="667">
        <f t="shared" si="77"/>
        <v>0</v>
      </c>
      <c r="AE79" s="667">
        <f t="shared" si="77"/>
        <v>0</v>
      </c>
      <c r="AF79" s="667">
        <f t="shared" si="77"/>
        <v>0</v>
      </c>
      <c r="AG79" s="667">
        <f t="shared" si="77"/>
        <v>-1</v>
      </c>
      <c r="AH79" s="667">
        <f t="shared" si="77"/>
        <v>0</v>
      </c>
      <c r="AI79" s="667">
        <f t="shared" si="77"/>
        <v>-1</v>
      </c>
      <c r="AJ79" s="667">
        <f aca="true" t="shared" si="78" ref="AJ79:AR83">IF(O79="","",O79-O$4)</f>
        <v>0</v>
      </c>
      <c r="AK79" s="667">
        <f t="shared" si="78"/>
        <v>1</v>
      </c>
      <c r="AL79" s="667">
        <f t="shared" si="78"/>
        <v>1</v>
      </c>
      <c r="AM79" s="667">
        <f t="shared" si="78"/>
        <v>1</v>
      </c>
      <c r="AN79" s="667">
        <f t="shared" si="78"/>
        <v>1</v>
      </c>
      <c r="AO79" s="667">
        <f t="shared" si="78"/>
        <v>1</v>
      </c>
      <c r="AP79" s="667">
        <f t="shared" si="78"/>
        <v>0</v>
      </c>
      <c r="AQ79" s="667">
        <f t="shared" si="78"/>
        <v>1</v>
      </c>
      <c r="AR79" s="667">
        <f t="shared" si="78"/>
        <v>1</v>
      </c>
      <c r="AS79" s="717">
        <f>COUNTIF($AA79:$AR79,"=-2")</f>
        <v>0</v>
      </c>
      <c r="AT79" s="718">
        <f>COUNTIF($AA79:$AR79,"=-1")</f>
        <v>2</v>
      </c>
      <c r="AU79" s="718">
        <f>COUNTIF($AA79:$AR79,"=0")</f>
        <v>7</v>
      </c>
      <c r="AV79" s="718">
        <f>COUNTIF($AA79:$AR79,"=1")</f>
        <v>9</v>
      </c>
      <c r="AW79" s="718">
        <f>COUNTIF($AA79:$AR79,"=2")</f>
        <v>0</v>
      </c>
      <c r="AX79" s="719">
        <f>COUNTIF($AA79:$AR79,"&gt;2")</f>
        <v>0</v>
      </c>
      <c r="AY79" s="711">
        <f aca="true" t="shared" si="79" ref="AY79:BN83">IF(AA$4=3,AA79,"")</f>
      </c>
      <c r="AZ79" s="711">
        <f t="shared" si="79"/>
        <v>0</v>
      </c>
      <c r="BA79" s="711">
        <f t="shared" si="79"/>
      </c>
      <c r="BB79" s="711">
        <f t="shared" si="79"/>
      </c>
      <c r="BC79" s="711">
        <f t="shared" si="79"/>
        <v>0</v>
      </c>
      <c r="BD79" s="711">
        <f t="shared" si="79"/>
      </c>
      <c r="BE79" s="711">
        <f t="shared" si="79"/>
      </c>
      <c r="BF79" s="711">
        <f t="shared" si="79"/>
        <v>0</v>
      </c>
      <c r="BG79" s="711">
        <f t="shared" si="79"/>
      </c>
      <c r="BH79" s="711">
        <f t="shared" si="79"/>
      </c>
      <c r="BI79" s="711">
        <f t="shared" si="79"/>
        <v>1</v>
      </c>
      <c r="BJ79" s="711">
        <f t="shared" si="79"/>
      </c>
      <c r="BK79" s="711">
        <f t="shared" si="79"/>
      </c>
      <c r="BL79" s="711">
        <f t="shared" si="79"/>
      </c>
      <c r="BM79" s="711">
        <f t="shared" si="79"/>
      </c>
      <c r="BN79" s="711">
        <f t="shared" si="79"/>
        <v>0</v>
      </c>
      <c r="BO79" s="711">
        <f aca="true" t="shared" si="80" ref="BO79:BP83">IF(AQ$4=3,AQ79,"")</f>
      </c>
      <c r="BP79" s="712">
        <f t="shared" si="80"/>
      </c>
      <c r="BQ79" s="711">
        <f aca="true" t="shared" si="81" ref="BQ79:CF83">IF(AA$4=4,AA79,"")</f>
        <v>1</v>
      </c>
      <c r="BR79" s="711">
        <f t="shared" si="81"/>
      </c>
      <c r="BS79" s="711">
        <f t="shared" si="81"/>
        <v>1</v>
      </c>
      <c r="BT79" s="711">
        <f t="shared" si="81"/>
        <v>0</v>
      </c>
      <c r="BU79" s="711">
        <f t="shared" si="81"/>
      </c>
      <c r="BV79" s="711">
        <f t="shared" si="81"/>
        <v>0</v>
      </c>
      <c r="BW79" s="711">
        <f t="shared" si="81"/>
      </c>
      <c r="BX79" s="711">
        <f t="shared" si="81"/>
      </c>
      <c r="BY79" s="711">
        <f t="shared" si="81"/>
        <v>-1</v>
      </c>
      <c r="BZ79" s="711">
        <f t="shared" si="81"/>
        <v>0</v>
      </c>
      <c r="CA79" s="711">
        <f t="shared" si="81"/>
      </c>
      <c r="CB79" s="711">
        <f t="shared" si="81"/>
        <v>1</v>
      </c>
      <c r="CC79" s="711">
        <f t="shared" si="81"/>
        <v>1</v>
      </c>
      <c r="CD79" s="711">
        <f t="shared" si="81"/>
        <v>1</v>
      </c>
      <c r="CE79" s="711">
        <f t="shared" si="81"/>
      </c>
      <c r="CF79" s="711">
        <f t="shared" si="81"/>
      </c>
      <c r="CG79" s="711">
        <f aca="true" t="shared" si="82" ref="CG79:CH83">IF(AQ$4=4,AQ79,"")</f>
      </c>
      <c r="CH79" s="711">
        <f t="shared" si="82"/>
        <v>1</v>
      </c>
      <c r="CI79" s="720">
        <f aca="true" t="shared" si="83" ref="CI79:CX83">IF(AA$4=5,AA79,"")</f>
      </c>
      <c r="CJ79" s="711">
        <f t="shared" si="83"/>
      </c>
      <c r="CK79" s="711">
        <f t="shared" si="83"/>
      </c>
      <c r="CL79" s="711">
        <f t="shared" si="83"/>
      </c>
      <c r="CM79" s="711">
        <f t="shared" si="83"/>
      </c>
      <c r="CN79" s="711">
        <f t="shared" si="83"/>
      </c>
      <c r="CO79" s="711">
        <f t="shared" si="83"/>
        <v>-1</v>
      </c>
      <c r="CP79" s="711">
        <f t="shared" si="83"/>
      </c>
      <c r="CQ79" s="711">
        <f t="shared" si="83"/>
      </c>
      <c r="CR79" s="711">
        <f t="shared" si="83"/>
      </c>
      <c r="CS79" s="711">
        <f t="shared" si="83"/>
      </c>
      <c r="CT79" s="711">
        <f t="shared" si="83"/>
      </c>
      <c r="CU79" s="711">
        <f t="shared" si="83"/>
      </c>
      <c r="CV79" s="711">
        <f t="shared" si="83"/>
      </c>
      <c r="CW79" s="711">
        <f t="shared" si="83"/>
        <v>1</v>
      </c>
      <c r="CX79" s="711">
        <f t="shared" si="83"/>
      </c>
      <c r="CY79" s="711">
        <f aca="true" t="shared" si="84" ref="CY79:CZ83">IF(AQ$4=5,AQ79,"")</f>
        <v>1</v>
      </c>
      <c r="CZ79" s="711">
        <f t="shared" si="84"/>
      </c>
      <c r="DA79" s="721">
        <f>SUM(AY79:BP79)</f>
        <v>1</v>
      </c>
      <c r="DB79" s="722">
        <f>SUM(BQ79:CH79)</f>
        <v>5</v>
      </c>
      <c r="DC79" s="723">
        <f>SUM(CI79:CZ79)</f>
        <v>1</v>
      </c>
      <c r="DD79" s="687"/>
    </row>
    <row r="80" spans="1:108" ht="18">
      <c r="A80" s="674"/>
      <c r="B80" s="714">
        <v>2</v>
      </c>
      <c r="C80" s="752" t="s">
        <v>186</v>
      </c>
      <c r="D80" s="753"/>
      <c r="E80" s="715">
        <v>4</v>
      </c>
      <c r="F80" s="715">
        <v>3</v>
      </c>
      <c r="G80" s="715">
        <v>5</v>
      </c>
      <c r="H80" s="715">
        <v>6</v>
      </c>
      <c r="I80" s="715">
        <v>4</v>
      </c>
      <c r="J80" s="715">
        <v>5</v>
      </c>
      <c r="K80" s="715">
        <v>6</v>
      </c>
      <c r="L80" s="715">
        <v>5</v>
      </c>
      <c r="M80" s="715">
        <v>5</v>
      </c>
      <c r="N80" s="716">
        <f>SUM(E80:M80)</f>
        <v>43</v>
      </c>
      <c r="O80" s="715">
        <v>6</v>
      </c>
      <c r="P80" s="715">
        <v>4</v>
      </c>
      <c r="Q80" s="715">
        <v>5</v>
      </c>
      <c r="R80" s="715">
        <v>5</v>
      </c>
      <c r="S80" s="715">
        <v>6</v>
      </c>
      <c r="T80" s="715">
        <v>6</v>
      </c>
      <c r="U80" s="715">
        <v>4</v>
      </c>
      <c r="V80" s="715">
        <v>9</v>
      </c>
      <c r="W80" s="715">
        <v>4</v>
      </c>
      <c r="X80" s="716">
        <f>SUM(O80:W80)</f>
        <v>49</v>
      </c>
      <c r="Y80" s="716">
        <f>N80+X80</f>
        <v>92</v>
      </c>
      <c r="Z80" s="681"/>
      <c r="AA80" s="667">
        <f t="shared" si="77"/>
        <v>0</v>
      </c>
      <c r="AB80" s="667">
        <f t="shared" si="77"/>
        <v>0</v>
      </c>
      <c r="AC80" s="667">
        <f t="shared" si="77"/>
        <v>1</v>
      </c>
      <c r="AD80" s="667">
        <f t="shared" si="77"/>
        <v>2</v>
      </c>
      <c r="AE80" s="667">
        <f t="shared" si="77"/>
        <v>1</v>
      </c>
      <c r="AF80" s="667">
        <f t="shared" si="77"/>
        <v>1</v>
      </c>
      <c r="AG80" s="667">
        <f t="shared" si="77"/>
        <v>1</v>
      </c>
      <c r="AH80" s="667">
        <f t="shared" si="77"/>
        <v>2</v>
      </c>
      <c r="AI80" s="667">
        <f t="shared" si="77"/>
        <v>1</v>
      </c>
      <c r="AJ80" s="667">
        <f t="shared" si="78"/>
        <v>2</v>
      </c>
      <c r="AK80" s="667">
        <f t="shared" si="78"/>
        <v>1</v>
      </c>
      <c r="AL80" s="667">
        <f t="shared" si="78"/>
        <v>1</v>
      </c>
      <c r="AM80" s="667">
        <f t="shared" si="78"/>
        <v>1</v>
      </c>
      <c r="AN80" s="667">
        <f t="shared" si="78"/>
        <v>2</v>
      </c>
      <c r="AO80" s="667">
        <f t="shared" si="78"/>
        <v>1</v>
      </c>
      <c r="AP80" s="667">
        <f t="shared" si="78"/>
        <v>1</v>
      </c>
      <c r="AQ80" s="667">
        <f t="shared" si="78"/>
        <v>4</v>
      </c>
      <c r="AR80" s="667">
        <f t="shared" si="78"/>
        <v>0</v>
      </c>
      <c r="AS80" s="724">
        <f>COUNTIF($AA80:$AR80,"=-2")</f>
        <v>0</v>
      </c>
      <c r="AT80" s="725">
        <f>COUNTIF($AA80:$AR80,"=-1")</f>
        <v>0</v>
      </c>
      <c r="AU80" s="725">
        <f>COUNTIF($AA80:$AR80,"=0")</f>
        <v>3</v>
      </c>
      <c r="AV80" s="725">
        <f>COUNTIF($AA80:$AR80,"=1")</f>
        <v>10</v>
      </c>
      <c r="AW80" s="725">
        <f>COUNTIF($AA80:$AR80,"=2")</f>
        <v>4</v>
      </c>
      <c r="AX80" s="726">
        <f>COUNTIF($AA80:$AR80,"&gt;2")</f>
        <v>1</v>
      </c>
      <c r="AY80" s="711">
        <f t="shared" si="79"/>
      </c>
      <c r="AZ80" s="711">
        <f t="shared" si="79"/>
        <v>0</v>
      </c>
      <c r="BA80" s="711">
        <f t="shared" si="79"/>
      </c>
      <c r="BB80" s="711">
        <f t="shared" si="79"/>
      </c>
      <c r="BC80" s="711">
        <f t="shared" si="79"/>
        <v>1</v>
      </c>
      <c r="BD80" s="711">
        <f t="shared" si="79"/>
      </c>
      <c r="BE80" s="711">
        <f t="shared" si="79"/>
      </c>
      <c r="BF80" s="711">
        <f t="shared" si="79"/>
        <v>2</v>
      </c>
      <c r="BG80" s="711">
        <f t="shared" si="79"/>
      </c>
      <c r="BH80" s="711">
        <f t="shared" si="79"/>
      </c>
      <c r="BI80" s="711">
        <f t="shared" si="79"/>
        <v>1</v>
      </c>
      <c r="BJ80" s="711">
        <f t="shared" si="79"/>
      </c>
      <c r="BK80" s="711">
        <f t="shared" si="79"/>
      </c>
      <c r="BL80" s="711">
        <f t="shared" si="79"/>
      </c>
      <c r="BM80" s="711">
        <f t="shared" si="79"/>
      </c>
      <c r="BN80" s="711">
        <f t="shared" si="79"/>
        <v>1</v>
      </c>
      <c r="BO80" s="711">
        <f t="shared" si="80"/>
      </c>
      <c r="BP80" s="712">
        <f t="shared" si="80"/>
      </c>
      <c r="BQ80" s="711">
        <f t="shared" si="81"/>
        <v>0</v>
      </c>
      <c r="BR80" s="711">
        <f t="shared" si="81"/>
      </c>
      <c r="BS80" s="711">
        <f t="shared" si="81"/>
        <v>1</v>
      </c>
      <c r="BT80" s="711">
        <f t="shared" si="81"/>
        <v>2</v>
      </c>
      <c r="BU80" s="711">
        <f t="shared" si="81"/>
      </c>
      <c r="BV80" s="711">
        <f t="shared" si="81"/>
        <v>1</v>
      </c>
      <c r="BW80" s="711">
        <f t="shared" si="81"/>
      </c>
      <c r="BX80" s="711">
        <f t="shared" si="81"/>
      </c>
      <c r="BY80" s="711">
        <f t="shared" si="81"/>
        <v>1</v>
      </c>
      <c r="BZ80" s="711">
        <f t="shared" si="81"/>
        <v>2</v>
      </c>
      <c r="CA80" s="711">
        <f t="shared" si="81"/>
      </c>
      <c r="CB80" s="711">
        <f t="shared" si="81"/>
        <v>1</v>
      </c>
      <c r="CC80" s="711">
        <f t="shared" si="81"/>
        <v>1</v>
      </c>
      <c r="CD80" s="711">
        <f t="shared" si="81"/>
        <v>2</v>
      </c>
      <c r="CE80" s="711">
        <f t="shared" si="81"/>
      </c>
      <c r="CF80" s="711">
        <f t="shared" si="81"/>
      </c>
      <c r="CG80" s="711">
        <f t="shared" si="82"/>
      </c>
      <c r="CH80" s="711">
        <f t="shared" si="82"/>
        <v>0</v>
      </c>
      <c r="CI80" s="720">
        <f t="shared" si="83"/>
      </c>
      <c r="CJ80" s="711">
        <f t="shared" si="83"/>
      </c>
      <c r="CK80" s="711">
        <f t="shared" si="83"/>
      </c>
      <c r="CL80" s="711">
        <f t="shared" si="83"/>
      </c>
      <c r="CM80" s="711">
        <f t="shared" si="83"/>
      </c>
      <c r="CN80" s="711">
        <f t="shared" si="83"/>
      </c>
      <c r="CO80" s="711">
        <f t="shared" si="83"/>
        <v>1</v>
      </c>
      <c r="CP80" s="711">
        <f t="shared" si="83"/>
      </c>
      <c r="CQ80" s="711">
        <f t="shared" si="83"/>
      </c>
      <c r="CR80" s="711">
        <f t="shared" si="83"/>
      </c>
      <c r="CS80" s="711">
        <f t="shared" si="83"/>
      </c>
      <c r="CT80" s="711">
        <f t="shared" si="83"/>
      </c>
      <c r="CU80" s="711">
        <f t="shared" si="83"/>
      </c>
      <c r="CV80" s="711">
        <f t="shared" si="83"/>
      </c>
      <c r="CW80" s="711">
        <f t="shared" si="83"/>
        <v>1</v>
      </c>
      <c r="CX80" s="711">
        <f t="shared" si="83"/>
      </c>
      <c r="CY80" s="711">
        <f t="shared" si="84"/>
        <v>4</v>
      </c>
      <c r="CZ80" s="711">
        <f t="shared" si="84"/>
      </c>
      <c r="DA80" s="727">
        <f>SUM(AY80:BP80)</f>
        <v>5</v>
      </c>
      <c r="DB80" s="728">
        <f>SUM(BQ80:CH80)</f>
        <v>11</v>
      </c>
      <c r="DC80" s="729">
        <f>SUM(CI80:CZ80)</f>
        <v>6</v>
      </c>
      <c r="DD80" s="687"/>
    </row>
    <row r="81" spans="1:108" ht="18">
      <c r="A81" s="674"/>
      <c r="B81" s="714">
        <v>3</v>
      </c>
      <c r="C81" s="752" t="s">
        <v>187</v>
      </c>
      <c r="D81" s="753"/>
      <c r="E81" s="715">
        <v>6</v>
      </c>
      <c r="F81" s="715">
        <v>3</v>
      </c>
      <c r="G81" s="715">
        <v>4</v>
      </c>
      <c r="H81" s="715">
        <v>4</v>
      </c>
      <c r="I81" s="715">
        <v>6</v>
      </c>
      <c r="J81" s="715">
        <v>8</v>
      </c>
      <c r="K81" s="715">
        <v>7</v>
      </c>
      <c r="L81" s="715">
        <v>3</v>
      </c>
      <c r="M81" s="715">
        <v>9</v>
      </c>
      <c r="N81" s="716">
        <f>SUM(E81:M81)</f>
        <v>50</v>
      </c>
      <c r="O81" s="715">
        <v>4</v>
      </c>
      <c r="P81" s="715">
        <v>3</v>
      </c>
      <c r="Q81" s="715">
        <v>6</v>
      </c>
      <c r="R81" s="715">
        <v>5</v>
      </c>
      <c r="S81" s="715">
        <v>5</v>
      </c>
      <c r="T81" s="715">
        <v>5</v>
      </c>
      <c r="U81" s="715">
        <v>3</v>
      </c>
      <c r="V81" s="715">
        <v>6</v>
      </c>
      <c r="W81" s="715">
        <v>3</v>
      </c>
      <c r="X81" s="716">
        <f>SUM(O81:W81)</f>
        <v>40</v>
      </c>
      <c r="Y81" s="716">
        <f>N81+X81</f>
        <v>90</v>
      </c>
      <c r="Z81" s="681"/>
      <c r="AA81" s="667">
        <f t="shared" si="77"/>
        <v>2</v>
      </c>
      <c r="AB81" s="667">
        <f t="shared" si="77"/>
        <v>0</v>
      </c>
      <c r="AC81" s="667">
        <f t="shared" si="77"/>
        <v>0</v>
      </c>
      <c r="AD81" s="667">
        <f t="shared" si="77"/>
        <v>0</v>
      </c>
      <c r="AE81" s="667">
        <f t="shared" si="77"/>
        <v>3</v>
      </c>
      <c r="AF81" s="667">
        <f t="shared" si="77"/>
        <v>4</v>
      </c>
      <c r="AG81" s="667">
        <f t="shared" si="77"/>
        <v>2</v>
      </c>
      <c r="AH81" s="667">
        <f t="shared" si="77"/>
        <v>0</v>
      </c>
      <c r="AI81" s="667">
        <f t="shared" si="77"/>
        <v>5</v>
      </c>
      <c r="AJ81" s="667">
        <f t="shared" si="78"/>
        <v>0</v>
      </c>
      <c r="AK81" s="667">
        <f t="shared" si="78"/>
        <v>0</v>
      </c>
      <c r="AL81" s="667">
        <f t="shared" si="78"/>
        <v>2</v>
      </c>
      <c r="AM81" s="667">
        <f t="shared" si="78"/>
        <v>1</v>
      </c>
      <c r="AN81" s="667">
        <f t="shared" si="78"/>
        <v>1</v>
      </c>
      <c r="AO81" s="667">
        <f t="shared" si="78"/>
        <v>0</v>
      </c>
      <c r="AP81" s="667">
        <f t="shared" si="78"/>
        <v>0</v>
      </c>
      <c r="AQ81" s="667">
        <f t="shared" si="78"/>
        <v>1</v>
      </c>
      <c r="AR81" s="667">
        <f t="shared" si="78"/>
        <v>-1</v>
      </c>
      <c r="AS81" s="724">
        <f>COUNTIF($AA81:$AR81,"=-2")</f>
        <v>0</v>
      </c>
      <c r="AT81" s="725">
        <f>COUNTIF($AA81:$AR81,"=-1")</f>
        <v>1</v>
      </c>
      <c r="AU81" s="725">
        <f>COUNTIF($AA81:$AR81,"=0")</f>
        <v>8</v>
      </c>
      <c r="AV81" s="725">
        <f>COUNTIF($AA81:$AR81,"=1")</f>
        <v>3</v>
      </c>
      <c r="AW81" s="725">
        <f>COUNTIF($AA81:$AR81,"=2")</f>
        <v>3</v>
      </c>
      <c r="AX81" s="726">
        <f>COUNTIF($AA81:$AR81,"&gt;2")</f>
        <v>3</v>
      </c>
      <c r="AY81" s="711">
        <f t="shared" si="79"/>
      </c>
      <c r="AZ81" s="711">
        <f t="shared" si="79"/>
        <v>0</v>
      </c>
      <c r="BA81" s="711">
        <f t="shared" si="79"/>
      </c>
      <c r="BB81" s="711">
        <f t="shared" si="79"/>
      </c>
      <c r="BC81" s="711">
        <f t="shared" si="79"/>
        <v>3</v>
      </c>
      <c r="BD81" s="711">
        <f t="shared" si="79"/>
      </c>
      <c r="BE81" s="711">
        <f t="shared" si="79"/>
      </c>
      <c r="BF81" s="711">
        <f t="shared" si="79"/>
        <v>0</v>
      </c>
      <c r="BG81" s="711">
        <f t="shared" si="79"/>
      </c>
      <c r="BH81" s="711">
        <f t="shared" si="79"/>
      </c>
      <c r="BI81" s="711">
        <f t="shared" si="79"/>
        <v>0</v>
      </c>
      <c r="BJ81" s="711">
        <f t="shared" si="79"/>
      </c>
      <c r="BK81" s="711">
        <f t="shared" si="79"/>
      </c>
      <c r="BL81" s="711">
        <f t="shared" si="79"/>
      </c>
      <c r="BM81" s="711">
        <f t="shared" si="79"/>
      </c>
      <c r="BN81" s="711">
        <f t="shared" si="79"/>
        <v>0</v>
      </c>
      <c r="BO81" s="711">
        <f t="shared" si="80"/>
      </c>
      <c r="BP81" s="712">
        <f t="shared" si="80"/>
      </c>
      <c r="BQ81" s="711">
        <f t="shared" si="81"/>
        <v>2</v>
      </c>
      <c r="BR81" s="711">
        <f t="shared" si="81"/>
      </c>
      <c r="BS81" s="711">
        <f t="shared" si="81"/>
        <v>0</v>
      </c>
      <c r="BT81" s="711">
        <f t="shared" si="81"/>
        <v>0</v>
      </c>
      <c r="BU81" s="711">
        <f t="shared" si="81"/>
      </c>
      <c r="BV81" s="711">
        <f t="shared" si="81"/>
        <v>4</v>
      </c>
      <c r="BW81" s="711">
        <f t="shared" si="81"/>
      </c>
      <c r="BX81" s="711">
        <f t="shared" si="81"/>
      </c>
      <c r="BY81" s="711">
        <f t="shared" si="81"/>
        <v>5</v>
      </c>
      <c r="BZ81" s="711">
        <f t="shared" si="81"/>
        <v>0</v>
      </c>
      <c r="CA81" s="711">
        <f t="shared" si="81"/>
      </c>
      <c r="CB81" s="711">
        <f t="shared" si="81"/>
        <v>2</v>
      </c>
      <c r="CC81" s="711">
        <f t="shared" si="81"/>
        <v>1</v>
      </c>
      <c r="CD81" s="711">
        <f t="shared" si="81"/>
        <v>1</v>
      </c>
      <c r="CE81" s="711">
        <f t="shared" si="81"/>
      </c>
      <c r="CF81" s="711">
        <f t="shared" si="81"/>
      </c>
      <c r="CG81" s="711">
        <f t="shared" si="82"/>
      </c>
      <c r="CH81" s="711">
        <f t="shared" si="82"/>
        <v>-1</v>
      </c>
      <c r="CI81" s="720">
        <f t="shared" si="83"/>
      </c>
      <c r="CJ81" s="711">
        <f t="shared" si="83"/>
      </c>
      <c r="CK81" s="711">
        <f t="shared" si="83"/>
      </c>
      <c r="CL81" s="711">
        <f t="shared" si="83"/>
      </c>
      <c r="CM81" s="711">
        <f t="shared" si="83"/>
      </c>
      <c r="CN81" s="711">
        <f t="shared" si="83"/>
      </c>
      <c r="CO81" s="711">
        <f t="shared" si="83"/>
        <v>2</v>
      </c>
      <c r="CP81" s="711">
        <f t="shared" si="83"/>
      </c>
      <c r="CQ81" s="711">
        <f t="shared" si="83"/>
      </c>
      <c r="CR81" s="711">
        <f t="shared" si="83"/>
      </c>
      <c r="CS81" s="711">
        <f t="shared" si="83"/>
      </c>
      <c r="CT81" s="711">
        <f t="shared" si="83"/>
      </c>
      <c r="CU81" s="711">
        <f t="shared" si="83"/>
      </c>
      <c r="CV81" s="711">
        <f t="shared" si="83"/>
      </c>
      <c r="CW81" s="711">
        <f t="shared" si="83"/>
        <v>0</v>
      </c>
      <c r="CX81" s="711">
        <f t="shared" si="83"/>
      </c>
      <c r="CY81" s="711">
        <f t="shared" si="84"/>
        <v>1</v>
      </c>
      <c r="CZ81" s="711">
        <f t="shared" si="84"/>
      </c>
      <c r="DA81" s="727">
        <f>SUM(AY81:BP81)</f>
        <v>3</v>
      </c>
      <c r="DB81" s="728">
        <f>SUM(BQ81:CH81)</f>
        <v>14</v>
      </c>
      <c r="DC81" s="729">
        <f>SUM(CI81:CZ81)</f>
        <v>3</v>
      </c>
      <c r="DD81" s="687"/>
    </row>
    <row r="82" spans="1:256" ht="18">
      <c r="A82" s="730"/>
      <c r="B82" s="731">
        <v>4</v>
      </c>
      <c r="C82" s="752" t="s">
        <v>189</v>
      </c>
      <c r="D82" s="753"/>
      <c r="E82" s="715">
        <v>5</v>
      </c>
      <c r="F82" s="715">
        <v>5</v>
      </c>
      <c r="G82" s="715">
        <v>6</v>
      </c>
      <c r="H82" s="715">
        <v>4</v>
      </c>
      <c r="I82" s="715">
        <v>8</v>
      </c>
      <c r="J82" s="715">
        <v>8</v>
      </c>
      <c r="K82" s="715">
        <v>5</v>
      </c>
      <c r="L82" s="715">
        <v>3</v>
      </c>
      <c r="M82" s="715">
        <v>4</v>
      </c>
      <c r="N82" s="716">
        <f>SUM(E82:M82)</f>
        <v>48</v>
      </c>
      <c r="O82" s="715">
        <v>7</v>
      </c>
      <c r="P82" s="715">
        <v>3</v>
      </c>
      <c r="Q82" s="715">
        <v>5</v>
      </c>
      <c r="R82" s="715">
        <v>4</v>
      </c>
      <c r="S82" s="715">
        <v>8</v>
      </c>
      <c r="T82" s="715">
        <v>7</v>
      </c>
      <c r="U82" s="715">
        <v>2</v>
      </c>
      <c r="V82" s="715">
        <v>5</v>
      </c>
      <c r="W82" s="715">
        <v>5</v>
      </c>
      <c r="X82" s="732">
        <f>SUM(O82:W82)</f>
        <v>46</v>
      </c>
      <c r="Y82" s="732">
        <f>N82+X82</f>
        <v>94</v>
      </c>
      <c r="Z82" s="733"/>
      <c r="AA82" s="667">
        <f t="shared" si="77"/>
        <v>1</v>
      </c>
      <c r="AB82" s="667">
        <f t="shared" si="77"/>
        <v>2</v>
      </c>
      <c r="AC82" s="667">
        <f t="shared" si="77"/>
        <v>2</v>
      </c>
      <c r="AD82" s="667">
        <f t="shared" si="77"/>
        <v>0</v>
      </c>
      <c r="AE82" s="667">
        <f t="shared" si="77"/>
        <v>5</v>
      </c>
      <c r="AF82" s="667">
        <f t="shared" si="77"/>
        <v>4</v>
      </c>
      <c r="AG82" s="667">
        <f t="shared" si="77"/>
        <v>0</v>
      </c>
      <c r="AH82" s="667">
        <f t="shared" si="77"/>
        <v>0</v>
      </c>
      <c r="AI82" s="667">
        <f t="shared" si="77"/>
        <v>0</v>
      </c>
      <c r="AJ82" s="667">
        <f t="shared" si="78"/>
        <v>3</v>
      </c>
      <c r="AK82" s="667">
        <f t="shared" si="78"/>
        <v>0</v>
      </c>
      <c r="AL82" s="667">
        <f t="shared" si="78"/>
        <v>1</v>
      </c>
      <c r="AM82" s="667">
        <f t="shared" si="78"/>
        <v>0</v>
      </c>
      <c r="AN82" s="667">
        <f t="shared" si="78"/>
        <v>4</v>
      </c>
      <c r="AO82" s="667">
        <f t="shared" si="78"/>
        <v>2</v>
      </c>
      <c r="AP82" s="667">
        <f t="shared" si="78"/>
        <v>-1</v>
      </c>
      <c r="AQ82" s="667">
        <f t="shared" si="78"/>
        <v>0</v>
      </c>
      <c r="AR82" s="667">
        <f t="shared" si="78"/>
        <v>1</v>
      </c>
      <c r="AS82" s="734">
        <f>COUNTIF($AA82:$AR82,"=-2")</f>
        <v>0</v>
      </c>
      <c r="AT82" s="735">
        <f>COUNTIF($AA82:$AR82,"=-1")</f>
        <v>1</v>
      </c>
      <c r="AU82" s="735">
        <f>COUNTIF($AA82:$AR82,"=0")</f>
        <v>7</v>
      </c>
      <c r="AV82" s="735">
        <f>COUNTIF($AA82:$AR82,"=1")</f>
        <v>3</v>
      </c>
      <c r="AW82" s="735">
        <f>COUNTIF($AA82:$AR82,"=2")</f>
        <v>3</v>
      </c>
      <c r="AX82" s="736">
        <f>COUNTIF($AA82:$AR82,"&gt;2")</f>
        <v>4</v>
      </c>
      <c r="AY82" s="711">
        <f t="shared" si="79"/>
      </c>
      <c r="AZ82" s="711">
        <f t="shared" si="79"/>
        <v>2</v>
      </c>
      <c r="BA82" s="711">
        <f t="shared" si="79"/>
      </c>
      <c r="BB82" s="711">
        <f t="shared" si="79"/>
      </c>
      <c r="BC82" s="711">
        <f t="shared" si="79"/>
        <v>5</v>
      </c>
      <c r="BD82" s="711">
        <f t="shared" si="79"/>
      </c>
      <c r="BE82" s="711">
        <f t="shared" si="79"/>
      </c>
      <c r="BF82" s="711">
        <f t="shared" si="79"/>
        <v>0</v>
      </c>
      <c r="BG82" s="711">
        <f t="shared" si="79"/>
      </c>
      <c r="BH82" s="711">
        <f t="shared" si="79"/>
      </c>
      <c r="BI82" s="711">
        <f t="shared" si="79"/>
        <v>0</v>
      </c>
      <c r="BJ82" s="711">
        <f t="shared" si="79"/>
      </c>
      <c r="BK82" s="711">
        <f t="shared" si="79"/>
      </c>
      <c r="BL82" s="711">
        <f t="shared" si="79"/>
      </c>
      <c r="BM82" s="711">
        <f t="shared" si="79"/>
      </c>
      <c r="BN82" s="711">
        <f t="shared" si="79"/>
        <v>-1</v>
      </c>
      <c r="BO82" s="711">
        <f t="shared" si="80"/>
      </c>
      <c r="BP82" s="712">
        <f t="shared" si="80"/>
      </c>
      <c r="BQ82" s="711">
        <f t="shared" si="81"/>
        <v>1</v>
      </c>
      <c r="BR82" s="711">
        <f t="shared" si="81"/>
      </c>
      <c r="BS82" s="711">
        <f t="shared" si="81"/>
        <v>2</v>
      </c>
      <c r="BT82" s="711">
        <f t="shared" si="81"/>
        <v>0</v>
      </c>
      <c r="BU82" s="711">
        <f t="shared" si="81"/>
      </c>
      <c r="BV82" s="711">
        <f t="shared" si="81"/>
        <v>4</v>
      </c>
      <c r="BW82" s="711">
        <f t="shared" si="81"/>
      </c>
      <c r="BX82" s="711">
        <f t="shared" si="81"/>
      </c>
      <c r="BY82" s="711">
        <f t="shared" si="81"/>
        <v>0</v>
      </c>
      <c r="BZ82" s="711">
        <f t="shared" si="81"/>
        <v>3</v>
      </c>
      <c r="CA82" s="711">
        <f t="shared" si="81"/>
      </c>
      <c r="CB82" s="711">
        <f t="shared" si="81"/>
        <v>1</v>
      </c>
      <c r="CC82" s="711">
        <f t="shared" si="81"/>
        <v>0</v>
      </c>
      <c r="CD82" s="711">
        <f t="shared" si="81"/>
        <v>4</v>
      </c>
      <c r="CE82" s="711">
        <f t="shared" si="81"/>
      </c>
      <c r="CF82" s="711">
        <f t="shared" si="81"/>
      </c>
      <c r="CG82" s="711">
        <f t="shared" si="82"/>
      </c>
      <c r="CH82" s="711">
        <f t="shared" si="82"/>
        <v>1</v>
      </c>
      <c r="CI82" s="720">
        <f t="shared" si="83"/>
      </c>
      <c r="CJ82" s="711">
        <f t="shared" si="83"/>
      </c>
      <c r="CK82" s="711">
        <f t="shared" si="83"/>
      </c>
      <c r="CL82" s="711">
        <f t="shared" si="83"/>
      </c>
      <c r="CM82" s="711">
        <f t="shared" si="83"/>
      </c>
      <c r="CN82" s="711">
        <f t="shared" si="83"/>
      </c>
      <c r="CO82" s="711">
        <f t="shared" si="83"/>
        <v>0</v>
      </c>
      <c r="CP82" s="711">
        <f t="shared" si="83"/>
      </c>
      <c r="CQ82" s="711">
        <f t="shared" si="83"/>
      </c>
      <c r="CR82" s="711">
        <f t="shared" si="83"/>
      </c>
      <c r="CS82" s="711">
        <f t="shared" si="83"/>
      </c>
      <c r="CT82" s="711">
        <f t="shared" si="83"/>
      </c>
      <c r="CU82" s="711">
        <f t="shared" si="83"/>
      </c>
      <c r="CV82" s="711">
        <f t="shared" si="83"/>
      </c>
      <c r="CW82" s="711">
        <f t="shared" si="83"/>
        <v>2</v>
      </c>
      <c r="CX82" s="711">
        <f t="shared" si="83"/>
      </c>
      <c r="CY82" s="711">
        <f t="shared" si="84"/>
        <v>0</v>
      </c>
      <c r="CZ82" s="711">
        <f t="shared" si="84"/>
      </c>
      <c r="DA82" s="737">
        <f>SUM(AY82:BP82)</f>
        <v>6</v>
      </c>
      <c r="DB82" s="738">
        <f>SUM(BQ82:CH82)</f>
        <v>16</v>
      </c>
      <c r="DC82" s="739">
        <f>SUM(CI82:CZ82)</f>
        <v>2</v>
      </c>
      <c r="DD82" s="740"/>
      <c r="DE82" s="741"/>
      <c r="DF82" s="741"/>
      <c r="DG82" s="741"/>
      <c r="DH82" s="741"/>
      <c r="DI82" s="741"/>
      <c r="DJ82" s="741"/>
      <c r="DK82" s="741"/>
      <c r="DL82" s="741"/>
      <c r="DM82" s="741"/>
      <c r="DN82" s="741"/>
      <c r="DO82" s="741"/>
      <c r="DP82" s="741"/>
      <c r="DQ82" s="741"/>
      <c r="DR82" s="741"/>
      <c r="DS82" s="741"/>
      <c r="DT82" s="741"/>
      <c r="DU82" s="741"/>
      <c r="DV82" s="741"/>
      <c r="DW82" s="741"/>
      <c r="DX82" s="741"/>
      <c r="DY82" s="741"/>
      <c r="DZ82" s="741"/>
      <c r="EA82" s="741"/>
      <c r="EB82" s="741"/>
      <c r="EC82" s="741"/>
      <c r="ED82" s="741"/>
      <c r="EE82" s="741"/>
      <c r="EF82" s="741"/>
      <c r="EG82" s="741"/>
      <c r="EH82" s="741"/>
      <c r="EI82" s="741"/>
      <c r="EJ82" s="741"/>
      <c r="EK82" s="741"/>
      <c r="EL82" s="741"/>
      <c r="EM82" s="741"/>
      <c r="EN82" s="741"/>
      <c r="EO82" s="741"/>
      <c r="EP82" s="741"/>
      <c r="EQ82" s="741"/>
      <c r="ER82" s="741"/>
      <c r="ES82" s="741"/>
      <c r="ET82" s="741"/>
      <c r="EU82" s="741"/>
      <c r="EV82" s="741"/>
      <c r="EW82" s="741"/>
      <c r="EX82" s="741"/>
      <c r="EY82" s="741"/>
      <c r="EZ82" s="741"/>
      <c r="FA82" s="741"/>
      <c r="FB82" s="741"/>
      <c r="FC82" s="741"/>
      <c r="FD82" s="741"/>
      <c r="FE82" s="741"/>
      <c r="FF82" s="741"/>
      <c r="FG82" s="741"/>
      <c r="FH82" s="741"/>
      <c r="FI82" s="741"/>
      <c r="FJ82" s="741"/>
      <c r="FK82" s="741"/>
      <c r="FL82" s="741"/>
      <c r="FM82" s="741"/>
      <c r="FN82" s="741"/>
      <c r="FO82" s="741"/>
      <c r="FP82" s="741"/>
      <c r="FQ82" s="741"/>
      <c r="FR82" s="741"/>
      <c r="FS82" s="741"/>
      <c r="FT82" s="741"/>
      <c r="FU82" s="741"/>
      <c r="FV82" s="741"/>
      <c r="FW82" s="741"/>
      <c r="FX82" s="741"/>
      <c r="FY82" s="741"/>
      <c r="FZ82" s="741"/>
      <c r="GA82" s="741"/>
      <c r="GB82" s="741"/>
      <c r="GC82" s="741"/>
      <c r="GD82" s="741"/>
      <c r="GE82" s="741"/>
      <c r="GF82" s="741"/>
      <c r="GG82" s="741"/>
      <c r="GH82" s="741"/>
      <c r="GI82" s="741"/>
      <c r="GJ82" s="741"/>
      <c r="GK82" s="741"/>
      <c r="GL82" s="741"/>
      <c r="GM82" s="741"/>
      <c r="GN82" s="741"/>
      <c r="GO82" s="741"/>
      <c r="GP82" s="741"/>
      <c r="GQ82" s="741"/>
      <c r="GR82" s="741"/>
      <c r="GS82" s="741"/>
      <c r="GT82" s="741"/>
      <c r="GU82" s="741"/>
      <c r="GV82" s="741"/>
      <c r="GW82" s="741"/>
      <c r="GX82" s="741"/>
      <c r="GY82" s="741"/>
      <c r="GZ82" s="741"/>
      <c r="HA82" s="741"/>
      <c r="HB82" s="741"/>
      <c r="HC82" s="741"/>
      <c r="HD82" s="741"/>
      <c r="HE82" s="741"/>
      <c r="HF82" s="741"/>
      <c r="HG82" s="741"/>
      <c r="HH82" s="741"/>
      <c r="HI82" s="741"/>
      <c r="HJ82" s="741"/>
      <c r="HK82" s="741"/>
      <c r="HL82" s="741"/>
      <c r="HM82" s="741"/>
      <c r="HN82" s="741"/>
      <c r="HO82" s="741"/>
      <c r="HP82" s="741"/>
      <c r="HQ82" s="741"/>
      <c r="HR82" s="741"/>
      <c r="HS82" s="741"/>
      <c r="HT82" s="741"/>
      <c r="HU82" s="741"/>
      <c r="HV82" s="741"/>
      <c r="HW82" s="741"/>
      <c r="HX82" s="741"/>
      <c r="HY82" s="741"/>
      <c r="HZ82" s="741"/>
      <c r="IA82" s="741"/>
      <c r="IB82" s="741"/>
      <c r="IC82" s="741"/>
      <c r="ID82" s="741"/>
      <c r="IE82" s="741"/>
      <c r="IF82" s="741"/>
      <c r="IG82" s="741"/>
      <c r="IH82" s="741"/>
      <c r="II82" s="741"/>
      <c r="IJ82" s="741"/>
      <c r="IK82" s="741"/>
      <c r="IL82" s="741"/>
      <c r="IM82" s="741"/>
      <c r="IN82" s="741"/>
      <c r="IO82" s="741"/>
      <c r="IP82" s="741"/>
      <c r="IQ82" s="741"/>
      <c r="IR82" s="741"/>
      <c r="IS82" s="741"/>
      <c r="IT82" s="741"/>
      <c r="IU82" s="741"/>
      <c r="IV82" s="741"/>
    </row>
    <row r="83" spans="1:256" ht="18.75" thickBot="1">
      <c r="A83" s="730"/>
      <c r="B83" s="731">
        <v>5</v>
      </c>
      <c r="C83" s="752" t="s">
        <v>188</v>
      </c>
      <c r="D83" s="753"/>
      <c r="E83" s="715">
        <v>6</v>
      </c>
      <c r="F83" s="715">
        <v>5</v>
      </c>
      <c r="G83" s="715">
        <v>6</v>
      </c>
      <c r="H83" s="715">
        <v>4</v>
      </c>
      <c r="I83" s="715">
        <v>6</v>
      </c>
      <c r="J83" s="715">
        <v>6</v>
      </c>
      <c r="K83" s="715">
        <v>9</v>
      </c>
      <c r="L83" s="715">
        <v>5</v>
      </c>
      <c r="M83" s="715">
        <v>6</v>
      </c>
      <c r="N83" s="716">
        <f>SUM(E83:M83)</f>
        <v>53</v>
      </c>
      <c r="O83" s="715">
        <v>6</v>
      </c>
      <c r="P83" s="715">
        <v>5</v>
      </c>
      <c r="Q83" s="715">
        <v>5</v>
      </c>
      <c r="R83" s="715">
        <v>4</v>
      </c>
      <c r="S83" s="715">
        <v>7</v>
      </c>
      <c r="T83" s="715">
        <v>7</v>
      </c>
      <c r="U83" s="715">
        <v>5</v>
      </c>
      <c r="V83" s="715">
        <v>7</v>
      </c>
      <c r="W83" s="715">
        <v>5</v>
      </c>
      <c r="X83" s="732">
        <f>SUM(O83:W83)</f>
        <v>51</v>
      </c>
      <c r="Y83" s="732">
        <f>N83+X83</f>
        <v>104</v>
      </c>
      <c r="Z83" s="733"/>
      <c r="AA83" s="667">
        <f t="shared" si="77"/>
        <v>2</v>
      </c>
      <c r="AB83" s="667">
        <f t="shared" si="77"/>
        <v>2</v>
      </c>
      <c r="AC83" s="667">
        <f t="shared" si="77"/>
        <v>2</v>
      </c>
      <c r="AD83" s="667">
        <f t="shared" si="77"/>
        <v>0</v>
      </c>
      <c r="AE83" s="667">
        <f t="shared" si="77"/>
        <v>3</v>
      </c>
      <c r="AF83" s="667">
        <f t="shared" si="77"/>
        <v>2</v>
      </c>
      <c r="AG83" s="667">
        <f t="shared" si="77"/>
        <v>4</v>
      </c>
      <c r="AH83" s="667">
        <f t="shared" si="77"/>
        <v>2</v>
      </c>
      <c r="AI83" s="667">
        <f t="shared" si="77"/>
        <v>2</v>
      </c>
      <c r="AJ83" s="667">
        <f t="shared" si="78"/>
        <v>2</v>
      </c>
      <c r="AK83" s="667">
        <f t="shared" si="78"/>
        <v>2</v>
      </c>
      <c r="AL83" s="667">
        <f t="shared" si="78"/>
        <v>1</v>
      </c>
      <c r="AM83" s="667">
        <f t="shared" si="78"/>
        <v>0</v>
      </c>
      <c r="AN83" s="667">
        <f t="shared" si="78"/>
        <v>3</v>
      </c>
      <c r="AO83" s="667">
        <f t="shared" si="78"/>
        <v>2</v>
      </c>
      <c r="AP83" s="667">
        <f t="shared" si="78"/>
        <v>2</v>
      </c>
      <c r="AQ83" s="667">
        <f t="shared" si="78"/>
        <v>2</v>
      </c>
      <c r="AR83" s="667">
        <f t="shared" si="78"/>
        <v>1</v>
      </c>
      <c r="AS83" s="734">
        <f>COUNTIF($AA83:$AR83,"=-2")</f>
        <v>0</v>
      </c>
      <c r="AT83" s="735">
        <f>COUNTIF($AA83:$AR83,"=-1")</f>
        <v>0</v>
      </c>
      <c r="AU83" s="735">
        <f>COUNTIF($AA83:$AR83,"=0")</f>
        <v>2</v>
      </c>
      <c r="AV83" s="735">
        <f>COUNTIF($AA83:$AR83,"=1")</f>
        <v>2</v>
      </c>
      <c r="AW83" s="735">
        <f>COUNTIF($AA83:$AR83,"=2")</f>
        <v>11</v>
      </c>
      <c r="AX83" s="736">
        <f>COUNTIF($AA83:$AR83,"&gt;2")</f>
        <v>3</v>
      </c>
      <c r="AY83" s="711">
        <f t="shared" si="79"/>
      </c>
      <c r="AZ83" s="711">
        <f t="shared" si="79"/>
        <v>2</v>
      </c>
      <c r="BA83" s="711">
        <f t="shared" si="79"/>
      </c>
      <c r="BB83" s="711">
        <f t="shared" si="79"/>
      </c>
      <c r="BC83" s="711">
        <f t="shared" si="79"/>
        <v>3</v>
      </c>
      <c r="BD83" s="711">
        <f t="shared" si="79"/>
      </c>
      <c r="BE83" s="711">
        <f t="shared" si="79"/>
      </c>
      <c r="BF83" s="711">
        <f t="shared" si="79"/>
        <v>2</v>
      </c>
      <c r="BG83" s="711">
        <f t="shared" si="79"/>
      </c>
      <c r="BH83" s="711">
        <f t="shared" si="79"/>
      </c>
      <c r="BI83" s="711">
        <f t="shared" si="79"/>
        <v>2</v>
      </c>
      <c r="BJ83" s="711">
        <f t="shared" si="79"/>
      </c>
      <c r="BK83" s="711">
        <f t="shared" si="79"/>
      </c>
      <c r="BL83" s="711">
        <f t="shared" si="79"/>
      </c>
      <c r="BM83" s="711">
        <f t="shared" si="79"/>
      </c>
      <c r="BN83" s="711">
        <f t="shared" si="79"/>
        <v>2</v>
      </c>
      <c r="BO83" s="711">
        <f t="shared" si="80"/>
      </c>
      <c r="BP83" s="712">
        <f t="shared" si="80"/>
      </c>
      <c r="BQ83" s="711">
        <f t="shared" si="81"/>
        <v>2</v>
      </c>
      <c r="BR83" s="711">
        <f t="shared" si="81"/>
      </c>
      <c r="BS83" s="711">
        <f t="shared" si="81"/>
        <v>2</v>
      </c>
      <c r="BT83" s="711">
        <f t="shared" si="81"/>
        <v>0</v>
      </c>
      <c r="BU83" s="711">
        <f t="shared" si="81"/>
      </c>
      <c r="BV83" s="711">
        <f t="shared" si="81"/>
        <v>2</v>
      </c>
      <c r="BW83" s="711">
        <f t="shared" si="81"/>
      </c>
      <c r="BX83" s="711">
        <f t="shared" si="81"/>
      </c>
      <c r="BY83" s="711">
        <f t="shared" si="81"/>
        <v>2</v>
      </c>
      <c r="BZ83" s="711">
        <f t="shared" si="81"/>
        <v>2</v>
      </c>
      <c r="CA83" s="711">
        <f t="shared" si="81"/>
      </c>
      <c r="CB83" s="711">
        <f t="shared" si="81"/>
        <v>1</v>
      </c>
      <c r="CC83" s="711">
        <f t="shared" si="81"/>
        <v>0</v>
      </c>
      <c r="CD83" s="711">
        <f t="shared" si="81"/>
        <v>3</v>
      </c>
      <c r="CE83" s="711">
        <f t="shared" si="81"/>
      </c>
      <c r="CF83" s="711">
        <f t="shared" si="81"/>
      </c>
      <c r="CG83" s="711">
        <f t="shared" si="82"/>
      </c>
      <c r="CH83" s="711">
        <f t="shared" si="82"/>
        <v>1</v>
      </c>
      <c r="CI83" s="720">
        <f t="shared" si="83"/>
      </c>
      <c r="CJ83" s="711">
        <f t="shared" si="83"/>
      </c>
      <c r="CK83" s="711">
        <f t="shared" si="83"/>
      </c>
      <c r="CL83" s="711">
        <f t="shared" si="83"/>
      </c>
      <c r="CM83" s="711">
        <f t="shared" si="83"/>
      </c>
      <c r="CN83" s="711">
        <f t="shared" si="83"/>
      </c>
      <c r="CO83" s="711">
        <f t="shared" si="83"/>
        <v>4</v>
      </c>
      <c r="CP83" s="711">
        <f t="shared" si="83"/>
      </c>
      <c r="CQ83" s="711">
        <f t="shared" si="83"/>
      </c>
      <c r="CR83" s="711">
        <f t="shared" si="83"/>
      </c>
      <c r="CS83" s="711">
        <f t="shared" si="83"/>
      </c>
      <c r="CT83" s="711">
        <f t="shared" si="83"/>
      </c>
      <c r="CU83" s="711">
        <f t="shared" si="83"/>
      </c>
      <c r="CV83" s="711">
        <f t="shared" si="83"/>
      </c>
      <c r="CW83" s="711">
        <f t="shared" si="83"/>
        <v>2</v>
      </c>
      <c r="CX83" s="711">
        <f t="shared" si="83"/>
      </c>
      <c r="CY83" s="711">
        <f t="shared" si="84"/>
        <v>2</v>
      </c>
      <c r="CZ83" s="711">
        <f t="shared" si="84"/>
      </c>
      <c r="DA83" s="737">
        <f>SUM(AY83:BP83)</f>
        <v>11</v>
      </c>
      <c r="DB83" s="738">
        <f>SUM(BQ83:CH83)</f>
        <v>15</v>
      </c>
      <c r="DC83" s="739">
        <f>SUM(CI83:CZ83)</f>
        <v>8</v>
      </c>
      <c r="DD83" s="740"/>
      <c r="DE83" s="741"/>
      <c r="DF83" s="741"/>
      <c r="DG83" s="741"/>
      <c r="DH83" s="741"/>
      <c r="DI83" s="741"/>
      <c r="DJ83" s="741"/>
      <c r="DK83" s="741"/>
      <c r="DL83" s="741"/>
      <c r="DM83" s="741"/>
      <c r="DN83" s="741"/>
      <c r="DO83" s="741"/>
      <c r="DP83" s="741"/>
      <c r="DQ83" s="741"/>
      <c r="DR83" s="741"/>
      <c r="DS83" s="741"/>
      <c r="DT83" s="741"/>
      <c r="DU83" s="741"/>
      <c r="DV83" s="741"/>
      <c r="DW83" s="741"/>
      <c r="DX83" s="741"/>
      <c r="DY83" s="741"/>
      <c r="DZ83" s="741"/>
      <c r="EA83" s="741"/>
      <c r="EB83" s="741"/>
      <c r="EC83" s="741"/>
      <c r="ED83" s="741"/>
      <c r="EE83" s="741"/>
      <c r="EF83" s="741"/>
      <c r="EG83" s="741"/>
      <c r="EH83" s="741"/>
      <c r="EI83" s="741"/>
      <c r="EJ83" s="741"/>
      <c r="EK83" s="741"/>
      <c r="EL83" s="741"/>
      <c r="EM83" s="741"/>
      <c r="EN83" s="741"/>
      <c r="EO83" s="741"/>
      <c r="EP83" s="741"/>
      <c r="EQ83" s="741"/>
      <c r="ER83" s="741"/>
      <c r="ES83" s="741"/>
      <c r="ET83" s="741"/>
      <c r="EU83" s="741"/>
      <c r="EV83" s="741"/>
      <c r="EW83" s="741"/>
      <c r="EX83" s="741"/>
      <c r="EY83" s="741"/>
      <c r="EZ83" s="741"/>
      <c r="FA83" s="741"/>
      <c r="FB83" s="741"/>
      <c r="FC83" s="741"/>
      <c r="FD83" s="741"/>
      <c r="FE83" s="741"/>
      <c r="FF83" s="741"/>
      <c r="FG83" s="741"/>
      <c r="FH83" s="741"/>
      <c r="FI83" s="741"/>
      <c r="FJ83" s="741"/>
      <c r="FK83" s="741"/>
      <c r="FL83" s="741"/>
      <c r="FM83" s="741"/>
      <c r="FN83" s="741"/>
      <c r="FO83" s="741"/>
      <c r="FP83" s="741"/>
      <c r="FQ83" s="741"/>
      <c r="FR83" s="741"/>
      <c r="FS83" s="741"/>
      <c r="FT83" s="741"/>
      <c r="FU83" s="741"/>
      <c r="FV83" s="741"/>
      <c r="FW83" s="741"/>
      <c r="FX83" s="741"/>
      <c r="FY83" s="741"/>
      <c r="FZ83" s="741"/>
      <c r="GA83" s="741"/>
      <c r="GB83" s="741"/>
      <c r="GC83" s="741"/>
      <c r="GD83" s="741"/>
      <c r="GE83" s="741"/>
      <c r="GF83" s="741"/>
      <c r="GG83" s="741"/>
      <c r="GH83" s="741"/>
      <c r="GI83" s="741"/>
      <c r="GJ83" s="741"/>
      <c r="GK83" s="741"/>
      <c r="GL83" s="741"/>
      <c r="GM83" s="741"/>
      <c r="GN83" s="741"/>
      <c r="GO83" s="741"/>
      <c r="GP83" s="741"/>
      <c r="GQ83" s="741"/>
      <c r="GR83" s="741"/>
      <c r="GS83" s="741"/>
      <c r="GT83" s="741"/>
      <c r="GU83" s="741"/>
      <c r="GV83" s="741"/>
      <c r="GW83" s="741"/>
      <c r="GX83" s="741"/>
      <c r="GY83" s="741"/>
      <c r="GZ83" s="741"/>
      <c r="HA83" s="741"/>
      <c r="HB83" s="741"/>
      <c r="HC83" s="741"/>
      <c r="HD83" s="741"/>
      <c r="HE83" s="741"/>
      <c r="HF83" s="741"/>
      <c r="HG83" s="741"/>
      <c r="HH83" s="741"/>
      <c r="HI83" s="741"/>
      <c r="HJ83" s="741"/>
      <c r="HK83" s="741"/>
      <c r="HL83" s="741"/>
      <c r="HM83" s="741"/>
      <c r="HN83" s="741"/>
      <c r="HO83" s="741"/>
      <c r="HP83" s="741"/>
      <c r="HQ83" s="741"/>
      <c r="HR83" s="741"/>
      <c r="HS83" s="741"/>
      <c r="HT83" s="741"/>
      <c r="HU83" s="741"/>
      <c r="HV83" s="741"/>
      <c r="HW83" s="741"/>
      <c r="HX83" s="741"/>
      <c r="HY83" s="741"/>
      <c r="HZ83" s="741"/>
      <c r="IA83" s="741"/>
      <c r="IB83" s="741"/>
      <c r="IC83" s="741"/>
      <c r="ID83" s="741"/>
      <c r="IE83" s="741"/>
      <c r="IF83" s="741"/>
      <c r="IG83" s="741"/>
      <c r="IH83" s="741"/>
      <c r="II83" s="741"/>
      <c r="IJ83" s="741"/>
      <c r="IK83" s="741"/>
      <c r="IL83" s="741"/>
      <c r="IM83" s="741"/>
      <c r="IN83" s="741"/>
      <c r="IO83" s="741"/>
      <c r="IP83" s="741"/>
      <c r="IQ83" s="741"/>
      <c r="IR83" s="741"/>
      <c r="IS83" s="741"/>
      <c r="IT83" s="741"/>
      <c r="IU83" s="741"/>
      <c r="IV83" s="741"/>
    </row>
    <row r="84" spans="1:108" ht="15">
      <c r="A84" s="674"/>
      <c r="B84" s="208"/>
      <c r="C84" s="208"/>
      <c r="D84" s="208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4"/>
      <c r="Q84" s="744"/>
      <c r="R84" s="744"/>
      <c r="S84" s="744"/>
      <c r="T84" s="744"/>
      <c r="U84" s="744"/>
      <c r="V84" s="744"/>
      <c r="W84" s="744"/>
      <c r="X84" s="813">
        <f>SUM(Y79:Y83)-MAX(Y79:Y83)</f>
        <v>353</v>
      </c>
      <c r="Y84" s="814"/>
      <c r="Z84" s="681"/>
      <c r="AA84" s="667"/>
      <c r="AB84" s="667"/>
      <c r="AC84" s="667"/>
      <c r="AD84" s="667"/>
      <c r="AE84" s="667"/>
      <c r="AF84" s="667"/>
      <c r="AG84" s="667"/>
      <c r="AH84" s="667"/>
      <c r="AI84" s="667"/>
      <c r="AJ84" s="667"/>
      <c r="AK84" s="667"/>
      <c r="AL84" s="667"/>
      <c r="AM84" s="667"/>
      <c r="AN84" s="667"/>
      <c r="AO84" s="667"/>
      <c r="AP84" s="667"/>
      <c r="AQ84" s="667"/>
      <c r="AR84" s="667"/>
      <c r="AS84" s="819">
        <f>SUM(AS79:AS83)</f>
        <v>0</v>
      </c>
      <c r="AT84" s="807">
        <f aca="true" t="shared" si="85" ref="AT84:CL84">SUM(AT79:AT83)</f>
        <v>4</v>
      </c>
      <c r="AU84" s="807">
        <f t="shared" si="85"/>
        <v>27</v>
      </c>
      <c r="AV84" s="807">
        <f t="shared" si="85"/>
        <v>27</v>
      </c>
      <c r="AW84" s="807">
        <f t="shared" si="85"/>
        <v>21</v>
      </c>
      <c r="AX84" s="809">
        <f t="shared" si="85"/>
        <v>11</v>
      </c>
      <c r="AY84" s="711">
        <f t="shared" si="85"/>
        <v>0</v>
      </c>
      <c r="AZ84" s="711">
        <f t="shared" si="85"/>
        <v>4</v>
      </c>
      <c r="BA84" s="711">
        <f t="shared" si="85"/>
        <v>0</v>
      </c>
      <c r="BB84" s="711">
        <f t="shared" si="85"/>
        <v>0</v>
      </c>
      <c r="BC84" s="711">
        <f t="shared" si="85"/>
        <v>12</v>
      </c>
      <c r="BD84" s="711">
        <f t="shared" si="85"/>
        <v>0</v>
      </c>
      <c r="BE84" s="711">
        <f t="shared" si="85"/>
        <v>0</v>
      </c>
      <c r="BF84" s="711">
        <f t="shared" si="85"/>
        <v>4</v>
      </c>
      <c r="BG84" s="711">
        <f t="shared" si="85"/>
        <v>0</v>
      </c>
      <c r="BH84" s="711">
        <f t="shared" si="85"/>
        <v>0</v>
      </c>
      <c r="BI84" s="711">
        <f t="shared" si="85"/>
        <v>4</v>
      </c>
      <c r="BJ84" s="711">
        <f t="shared" si="85"/>
        <v>0</v>
      </c>
      <c r="BK84" s="711">
        <f t="shared" si="85"/>
        <v>0</v>
      </c>
      <c r="BL84" s="711">
        <f t="shared" si="85"/>
        <v>0</v>
      </c>
      <c r="BM84" s="711">
        <f t="shared" si="85"/>
        <v>0</v>
      </c>
      <c r="BN84" s="711">
        <f t="shared" si="85"/>
        <v>2</v>
      </c>
      <c r="BO84" s="711">
        <f t="shared" si="85"/>
        <v>0</v>
      </c>
      <c r="BP84" s="712">
        <f t="shared" si="85"/>
        <v>0</v>
      </c>
      <c r="BQ84" s="711">
        <f t="shared" si="85"/>
        <v>6</v>
      </c>
      <c r="BR84" s="711">
        <f t="shared" si="85"/>
        <v>0</v>
      </c>
      <c r="BS84" s="711">
        <f t="shared" si="85"/>
        <v>6</v>
      </c>
      <c r="BT84" s="711">
        <f t="shared" si="85"/>
        <v>2</v>
      </c>
      <c r="BU84" s="711">
        <f t="shared" si="85"/>
        <v>0</v>
      </c>
      <c r="BV84" s="711">
        <f t="shared" si="85"/>
        <v>11</v>
      </c>
      <c r="BW84" s="711">
        <f t="shared" si="85"/>
        <v>0</v>
      </c>
      <c r="BX84" s="711">
        <f t="shared" si="85"/>
        <v>0</v>
      </c>
      <c r="BY84" s="711">
        <f t="shared" si="85"/>
        <v>7</v>
      </c>
      <c r="BZ84" s="711">
        <f t="shared" si="85"/>
        <v>7</v>
      </c>
      <c r="CA84" s="711">
        <f t="shared" si="85"/>
        <v>0</v>
      </c>
      <c r="CB84" s="711">
        <f t="shared" si="85"/>
        <v>6</v>
      </c>
      <c r="CC84" s="711">
        <f t="shared" si="85"/>
        <v>3</v>
      </c>
      <c r="CD84" s="711">
        <f t="shared" si="85"/>
        <v>11</v>
      </c>
      <c r="CE84" s="711">
        <f t="shared" si="85"/>
        <v>0</v>
      </c>
      <c r="CF84" s="711">
        <f t="shared" si="85"/>
        <v>0</v>
      </c>
      <c r="CG84" s="711">
        <f t="shared" si="85"/>
        <v>0</v>
      </c>
      <c r="CH84" s="711">
        <f t="shared" si="85"/>
        <v>2</v>
      </c>
      <c r="CI84" s="720">
        <f t="shared" si="85"/>
        <v>0</v>
      </c>
      <c r="CJ84" s="711">
        <f t="shared" si="85"/>
        <v>0</v>
      </c>
      <c r="CK84" s="711">
        <f t="shared" si="85"/>
        <v>0</v>
      </c>
      <c r="CL84" s="711">
        <f t="shared" si="85"/>
        <v>0</v>
      </c>
      <c r="CM84" s="711">
        <f aca="true" t="shared" si="86" ref="CM84:DC84">SUM(CM79:CM83)</f>
        <v>0</v>
      </c>
      <c r="CN84" s="711">
        <f t="shared" si="86"/>
        <v>0</v>
      </c>
      <c r="CO84" s="711">
        <f t="shared" si="86"/>
        <v>6</v>
      </c>
      <c r="CP84" s="711">
        <f t="shared" si="86"/>
        <v>0</v>
      </c>
      <c r="CQ84" s="711">
        <f t="shared" si="86"/>
        <v>0</v>
      </c>
      <c r="CR84" s="711">
        <f t="shared" si="86"/>
        <v>0</v>
      </c>
      <c r="CS84" s="711">
        <f t="shared" si="86"/>
        <v>0</v>
      </c>
      <c r="CT84" s="711">
        <f t="shared" si="86"/>
        <v>0</v>
      </c>
      <c r="CU84" s="711">
        <f t="shared" si="86"/>
        <v>0</v>
      </c>
      <c r="CV84" s="711">
        <f t="shared" si="86"/>
        <v>0</v>
      </c>
      <c r="CW84" s="711">
        <f t="shared" si="86"/>
        <v>6</v>
      </c>
      <c r="CX84" s="711">
        <f t="shared" si="86"/>
        <v>0</v>
      </c>
      <c r="CY84" s="711">
        <f t="shared" si="86"/>
        <v>8</v>
      </c>
      <c r="CZ84" s="711">
        <f t="shared" si="86"/>
        <v>0</v>
      </c>
      <c r="DA84" s="811">
        <f t="shared" si="86"/>
        <v>26</v>
      </c>
      <c r="DB84" s="821">
        <f t="shared" si="86"/>
        <v>61</v>
      </c>
      <c r="DC84" s="823">
        <f t="shared" si="86"/>
        <v>20</v>
      </c>
      <c r="DD84" s="687"/>
    </row>
    <row r="85" spans="1:108" ht="15.75" thickBot="1">
      <c r="A85" s="674"/>
      <c r="B85" s="208"/>
      <c r="C85" s="208"/>
      <c r="D85" s="208"/>
      <c r="E85" s="742"/>
      <c r="F85" s="742"/>
      <c r="G85" s="742"/>
      <c r="H85" s="742"/>
      <c r="I85" s="742"/>
      <c r="J85" s="742"/>
      <c r="K85" s="742"/>
      <c r="L85" s="742"/>
      <c r="M85" s="742"/>
      <c r="N85" s="742"/>
      <c r="O85" s="742"/>
      <c r="P85" s="744"/>
      <c r="Q85" s="744"/>
      <c r="R85" s="744"/>
      <c r="S85" s="744"/>
      <c r="T85" s="744"/>
      <c r="U85" s="744"/>
      <c r="V85" s="744"/>
      <c r="W85" s="744"/>
      <c r="X85" s="815"/>
      <c r="Y85" s="816"/>
      <c r="Z85" s="681"/>
      <c r="AA85" s="667"/>
      <c r="AB85" s="667"/>
      <c r="AC85" s="667"/>
      <c r="AD85" s="667"/>
      <c r="AE85" s="667"/>
      <c r="AF85" s="667"/>
      <c r="AG85" s="667"/>
      <c r="AH85" s="667"/>
      <c r="AI85" s="667"/>
      <c r="AJ85" s="667"/>
      <c r="AK85" s="667"/>
      <c r="AL85" s="667"/>
      <c r="AM85" s="667"/>
      <c r="AN85" s="667"/>
      <c r="AO85" s="667"/>
      <c r="AP85" s="667"/>
      <c r="AQ85" s="667"/>
      <c r="AR85" s="667"/>
      <c r="AS85" s="820"/>
      <c r="AT85" s="808"/>
      <c r="AU85" s="808"/>
      <c r="AV85" s="808"/>
      <c r="AW85" s="808"/>
      <c r="AX85" s="810"/>
      <c r="AY85" s="711"/>
      <c r="AZ85" s="711"/>
      <c r="BA85" s="711"/>
      <c r="BB85" s="711"/>
      <c r="BC85" s="711"/>
      <c r="BD85" s="711"/>
      <c r="BE85" s="711"/>
      <c r="BF85" s="711"/>
      <c r="BG85" s="711"/>
      <c r="BH85" s="711"/>
      <c r="BI85" s="711"/>
      <c r="BJ85" s="711"/>
      <c r="BK85" s="711"/>
      <c r="BL85" s="711"/>
      <c r="BM85" s="711"/>
      <c r="BN85" s="711"/>
      <c r="BO85" s="711"/>
      <c r="BP85" s="712"/>
      <c r="BQ85" s="711"/>
      <c r="BR85" s="711"/>
      <c r="BS85" s="711"/>
      <c r="BT85" s="711"/>
      <c r="BU85" s="711"/>
      <c r="BV85" s="711"/>
      <c r="BW85" s="711"/>
      <c r="BX85" s="711"/>
      <c r="BY85" s="711"/>
      <c r="BZ85" s="711"/>
      <c r="CA85" s="711"/>
      <c r="CB85" s="711"/>
      <c r="CC85" s="711"/>
      <c r="CD85" s="711"/>
      <c r="CE85" s="711"/>
      <c r="CF85" s="711"/>
      <c r="CG85" s="711"/>
      <c r="CH85" s="711"/>
      <c r="CI85" s="720"/>
      <c r="CJ85" s="711"/>
      <c r="CK85" s="711"/>
      <c r="CL85" s="711"/>
      <c r="CM85" s="711"/>
      <c r="CN85" s="711"/>
      <c r="CO85" s="711"/>
      <c r="CP85" s="711"/>
      <c r="CQ85" s="711"/>
      <c r="CR85" s="711"/>
      <c r="CS85" s="711"/>
      <c r="CT85" s="711"/>
      <c r="CU85" s="711"/>
      <c r="CV85" s="711"/>
      <c r="CW85" s="711"/>
      <c r="CX85" s="711"/>
      <c r="CY85" s="711"/>
      <c r="CZ85" s="711"/>
      <c r="DA85" s="812"/>
      <c r="DB85" s="822"/>
      <c r="DC85" s="824"/>
      <c r="DD85" s="687"/>
    </row>
    <row r="86" spans="1:108" ht="15.75" thickBot="1">
      <c r="A86" s="674"/>
      <c r="B86" s="208"/>
      <c r="C86" s="208"/>
      <c r="D86" s="208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44"/>
      <c r="Q86" s="744"/>
      <c r="R86" s="744"/>
      <c r="S86" s="744"/>
      <c r="T86" s="744"/>
      <c r="U86" s="744"/>
      <c r="V86" s="744"/>
      <c r="W86" s="744"/>
      <c r="X86" s="817"/>
      <c r="Y86" s="818"/>
      <c r="Z86" s="681"/>
      <c r="AA86" s="667"/>
      <c r="AB86" s="667"/>
      <c r="AC86" s="667"/>
      <c r="AD86" s="667"/>
      <c r="AE86" s="667"/>
      <c r="AF86" s="667"/>
      <c r="AG86" s="667"/>
      <c r="AH86" s="667"/>
      <c r="AI86" s="667"/>
      <c r="AJ86" s="667"/>
      <c r="AK86" s="667"/>
      <c r="AL86" s="667"/>
      <c r="AM86" s="667"/>
      <c r="AN86" s="667"/>
      <c r="AO86" s="667"/>
      <c r="AP86" s="667"/>
      <c r="AQ86" s="667"/>
      <c r="AR86" s="667"/>
      <c r="AS86" s="682"/>
      <c r="AT86" s="683"/>
      <c r="AU86" s="683"/>
      <c r="AV86" s="683"/>
      <c r="AW86" s="683"/>
      <c r="AX86" s="683"/>
      <c r="AY86" s="684"/>
      <c r="AZ86" s="685"/>
      <c r="BA86" s="685"/>
      <c r="BB86" s="685"/>
      <c r="BC86" s="685"/>
      <c r="BD86" s="685"/>
      <c r="BE86" s="685"/>
      <c r="BF86" s="685"/>
      <c r="BG86" s="685"/>
      <c r="BH86" s="685"/>
      <c r="BI86" s="685"/>
      <c r="BJ86" s="685"/>
      <c r="BK86" s="685"/>
      <c r="BL86" s="685"/>
      <c r="BM86" s="685"/>
      <c r="BN86" s="685"/>
      <c r="BO86" s="685"/>
      <c r="BP86" s="686"/>
      <c r="BQ86" s="685"/>
      <c r="BR86" s="685"/>
      <c r="BS86" s="685"/>
      <c r="BT86" s="685"/>
      <c r="BU86" s="685"/>
      <c r="BV86" s="685"/>
      <c r="BW86" s="685"/>
      <c r="BX86" s="685"/>
      <c r="BY86" s="685"/>
      <c r="BZ86" s="685"/>
      <c r="CA86" s="685"/>
      <c r="CB86" s="685"/>
      <c r="CC86" s="685"/>
      <c r="CD86" s="685"/>
      <c r="CE86" s="685"/>
      <c r="CF86" s="685"/>
      <c r="CG86" s="685"/>
      <c r="CH86" s="685"/>
      <c r="CI86" s="684"/>
      <c r="CJ86" s="685"/>
      <c r="CK86" s="685"/>
      <c r="CL86" s="685"/>
      <c r="CM86" s="685"/>
      <c r="CN86" s="685"/>
      <c r="CO86" s="685"/>
      <c r="CP86" s="685"/>
      <c r="CQ86" s="685"/>
      <c r="CR86" s="685"/>
      <c r="CS86" s="685"/>
      <c r="CT86" s="685"/>
      <c r="CU86" s="685"/>
      <c r="CV86" s="685"/>
      <c r="CW86" s="685"/>
      <c r="CX86" s="685"/>
      <c r="CY86" s="685"/>
      <c r="CZ86" s="686"/>
      <c r="DA86" s="683"/>
      <c r="DB86" s="683"/>
      <c r="DC86" s="683"/>
      <c r="DD86" s="687"/>
    </row>
    <row r="87" spans="1:108" ht="15">
      <c r="A87" s="688"/>
      <c r="B87" s="745"/>
      <c r="C87" s="746" t="str">
        <f>C77</f>
        <v>ELKHART LAKE - G.</v>
      </c>
      <c r="D87" s="746" t="str">
        <f>C77</f>
        <v>ELKHART LAKE - G.</v>
      </c>
      <c r="E87" s="747">
        <f>SUM(E79:E83)-MAX(E79:E83)</f>
        <v>20</v>
      </c>
      <c r="F87" s="747">
        <f aca="true" t="shared" si="87" ref="F87:Y87">SUM(F79:F83)-MAX(F79:F83)</f>
        <v>14</v>
      </c>
      <c r="G87" s="747">
        <f t="shared" si="87"/>
        <v>20</v>
      </c>
      <c r="H87" s="747">
        <f t="shared" si="87"/>
        <v>16</v>
      </c>
      <c r="I87" s="747">
        <f t="shared" si="87"/>
        <v>19</v>
      </c>
      <c r="J87" s="747">
        <f t="shared" si="87"/>
        <v>23</v>
      </c>
      <c r="K87" s="747">
        <f t="shared" si="87"/>
        <v>22</v>
      </c>
      <c r="L87" s="747">
        <f t="shared" si="87"/>
        <v>14</v>
      </c>
      <c r="M87" s="747">
        <f t="shared" si="87"/>
        <v>18</v>
      </c>
      <c r="N87" s="747">
        <f t="shared" si="87"/>
        <v>175</v>
      </c>
      <c r="O87" s="747">
        <f t="shared" si="87"/>
        <v>20</v>
      </c>
      <c r="P87" s="747">
        <f t="shared" si="87"/>
        <v>14</v>
      </c>
      <c r="Q87" s="747">
        <f t="shared" si="87"/>
        <v>20</v>
      </c>
      <c r="R87" s="747">
        <f t="shared" si="87"/>
        <v>18</v>
      </c>
      <c r="S87" s="747">
        <f t="shared" si="87"/>
        <v>23</v>
      </c>
      <c r="T87" s="747">
        <f t="shared" si="87"/>
        <v>24</v>
      </c>
      <c r="U87" s="747">
        <f t="shared" si="87"/>
        <v>12</v>
      </c>
      <c r="V87" s="747">
        <f t="shared" si="87"/>
        <v>24</v>
      </c>
      <c r="W87" s="747">
        <f t="shared" si="87"/>
        <v>17</v>
      </c>
      <c r="X87" s="747">
        <f t="shared" si="87"/>
        <v>178</v>
      </c>
      <c r="Y87" s="747">
        <f t="shared" si="87"/>
        <v>353</v>
      </c>
      <c r="Z87" s="748"/>
      <c r="AA87" s="667"/>
      <c r="AB87" s="667"/>
      <c r="AC87" s="667"/>
      <c r="AD87" s="667"/>
      <c r="AE87" s="667"/>
      <c r="AF87" s="667"/>
      <c r="AG87" s="667"/>
      <c r="AH87" s="667"/>
      <c r="AI87" s="667"/>
      <c r="AJ87" s="667"/>
      <c r="AK87" s="667"/>
      <c r="AL87" s="667"/>
      <c r="AM87" s="667"/>
      <c r="AN87" s="667"/>
      <c r="AO87" s="667"/>
      <c r="AP87" s="667"/>
      <c r="AQ87" s="667"/>
      <c r="AR87" s="667"/>
      <c r="AS87" s="682"/>
      <c r="AT87" s="683"/>
      <c r="AU87" s="683"/>
      <c r="AV87" s="683"/>
      <c r="AW87" s="683"/>
      <c r="AX87" s="683"/>
      <c r="AY87" s="684"/>
      <c r="AZ87" s="685"/>
      <c r="BA87" s="685"/>
      <c r="BB87" s="685"/>
      <c r="BC87" s="685"/>
      <c r="BD87" s="685"/>
      <c r="BE87" s="685"/>
      <c r="BF87" s="685"/>
      <c r="BG87" s="685"/>
      <c r="BH87" s="685"/>
      <c r="BI87" s="685"/>
      <c r="BJ87" s="685"/>
      <c r="BK87" s="685"/>
      <c r="BL87" s="685"/>
      <c r="BM87" s="685"/>
      <c r="BN87" s="685"/>
      <c r="BO87" s="685"/>
      <c r="BP87" s="686"/>
      <c r="BQ87" s="685"/>
      <c r="BR87" s="685"/>
      <c r="BS87" s="685"/>
      <c r="BT87" s="685"/>
      <c r="BU87" s="685"/>
      <c r="BV87" s="685"/>
      <c r="BW87" s="685"/>
      <c r="BX87" s="685"/>
      <c r="BY87" s="685"/>
      <c r="BZ87" s="685"/>
      <c r="CA87" s="685"/>
      <c r="CB87" s="685"/>
      <c r="CC87" s="685"/>
      <c r="CD87" s="685"/>
      <c r="CE87" s="685"/>
      <c r="CF87" s="685"/>
      <c r="CG87" s="685"/>
      <c r="CH87" s="685"/>
      <c r="CI87" s="684"/>
      <c r="CJ87" s="685"/>
      <c r="CK87" s="685"/>
      <c r="CL87" s="685"/>
      <c r="CM87" s="685"/>
      <c r="CN87" s="685"/>
      <c r="CO87" s="685"/>
      <c r="CP87" s="685"/>
      <c r="CQ87" s="685"/>
      <c r="CR87" s="685"/>
      <c r="CS87" s="685"/>
      <c r="CT87" s="685"/>
      <c r="CU87" s="685"/>
      <c r="CV87" s="685"/>
      <c r="CW87" s="685"/>
      <c r="CX87" s="685"/>
      <c r="CY87" s="685"/>
      <c r="CZ87" s="686"/>
      <c r="DA87" s="683"/>
      <c r="DB87" s="683"/>
      <c r="DC87" s="683"/>
      <c r="DD87" s="687"/>
    </row>
    <row r="88" spans="1:108" ht="15">
      <c r="A88" s="674"/>
      <c r="B88" s="695"/>
      <c r="C88" s="696"/>
      <c r="D88" s="697" t="s">
        <v>50</v>
      </c>
      <c r="E88" s="702">
        <f aca="true" t="shared" si="88" ref="E88:Y88">E$4</f>
        <v>4</v>
      </c>
      <c r="F88" s="702">
        <f t="shared" si="88"/>
        <v>3</v>
      </c>
      <c r="G88" s="702">
        <f t="shared" si="88"/>
        <v>4</v>
      </c>
      <c r="H88" s="702">
        <f t="shared" si="88"/>
        <v>4</v>
      </c>
      <c r="I88" s="702">
        <f t="shared" si="88"/>
        <v>3</v>
      </c>
      <c r="J88" s="702">
        <f t="shared" si="88"/>
        <v>4</v>
      </c>
      <c r="K88" s="702">
        <f t="shared" si="88"/>
        <v>5</v>
      </c>
      <c r="L88" s="702">
        <f t="shared" si="88"/>
        <v>3</v>
      </c>
      <c r="M88" s="702">
        <f t="shared" si="88"/>
        <v>4</v>
      </c>
      <c r="N88" s="702">
        <f t="shared" si="88"/>
        <v>34</v>
      </c>
      <c r="O88" s="702">
        <f t="shared" si="88"/>
        <v>4</v>
      </c>
      <c r="P88" s="702">
        <f t="shared" si="88"/>
        <v>3</v>
      </c>
      <c r="Q88" s="702">
        <f t="shared" si="88"/>
        <v>4</v>
      </c>
      <c r="R88" s="702">
        <f t="shared" si="88"/>
        <v>4</v>
      </c>
      <c r="S88" s="702">
        <f t="shared" si="88"/>
        <v>4</v>
      </c>
      <c r="T88" s="702">
        <f t="shared" si="88"/>
        <v>5</v>
      </c>
      <c r="U88" s="702">
        <f t="shared" si="88"/>
        <v>3</v>
      </c>
      <c r="V88" s="702">
        <f t="shared" si="88"/>
        <v>5</v>
      </c>
      <c r="W88" s="702">
        <f t="shared" si="88"/>
        <v>4</v>
      </c>
      <c r="X88" s="702">
        <f t="shared" si="88"/>
        <v>36</v>
      </c>
      <c r="Y88" s="702">
        <f t="shared" si="88"/>
        <v>70</v>
      </c>
      <c r="Z88" s="681"/>
      <c r="AA88" s="667"/>
      <c r="AB88" s="667"/>
      <c r="AC88" s="667"/>
      <c r="AD88" s="667"/>
      <c r="AE88" s="667"/>
      <c r="AF88" s="667"/>
      <c r="AG88" s="667"/>
      <c r="AH88" s="667"/>
      <c r="AI88" s="667"/>
      <c r="AJ88" s="667"/>
      <c r="AK88" s="667"/>
      <c r="AL88" s="667"/>
      <c r="AM88" s="667"/>
      <c r="AN88" s="667"/>
      <c r="AO88" s="667"/>
      <c r="AP88" s="667"/>
      <c r="AQ88" s="667"/>
      <c r="AR88" s="667"/>
      <c r="AS88" s="682"/>
      <c r="AT88" s="683"/>
      <c r="AU88" s="683"/>
      <c r="AV88" s="683"/>
      <c r="AW88" s="683"/>
      <c r="AX88" s="683"/>
      <c r="AY88" s="684"/>
      <c r="AZ88" s="685"/>
      <c r="BA88" s="685"/>
      <c r="BB88" s="685"/>
      <c r="BC88" s="685"/>
      <c r="BD88" s="685"/>
      <c r="BE88" s="685"/>
      <c r="BF88" s="685"/>
      <c r="BG88" s="685"/>
      <c r="BH88" s="685"/>
      <c r="BI88" s="685"/>
      <c r="BJ88" s="685"/>
      <c r="BK88" s="685"/>
      <c r="BL88" s="685"/>
      <c r="BM88" s="685"/>
      <c r="BN88" s="685"/>
      <c r="BO88" s="685"/>
      <c r="BP88" s="686"/>
      <c r="BQ88" s="685"/>
      <c r="BR88" s="685"/>
      <c r="BS88" s="685"/>
      <c r="BT88" s="685"/>
      <c r="BU88" s="685"/>
      <c r="BV88" s="685"/>
      <c r="BW88" s="685"/>
      <c r="BX88" s="685"/>
      <c r="BY88" s="685"/>
      <c r="BZ88" s="685"/>
      <c r="CA88" s="685"/>
      <c r="CB88" s="685"/>
      <c r="CC88" s="685"/>
      <c r="CD88" s="685"/>
      <c r="CE88" s="685"/>
      <c r="CF88" s="685"/>
      <c r="CG88" s="685"/>
      <c r="CH88" s="685"/>
      <c r="CI88" s="684"/>
      <c r="CJ88" s="685"/>
      <c r="CK88" s="685"/>
      <c r="CL88" s="685"/>
      <c r="CM88" s="685"/>
      <c r="CN88" s="685"/>
      <c r="CO88" s="685"/>
      <c r="CP88" s="685"/>
      <c r="CQ88" s="685"/>
      <c r="CR88" s="685"/>
      <c r="CS88" s="685"/>
      <c r="CT88" s="685"/>
      <c r="CU88" s="685"/>
      <c r="CV88" s="685"/>
      <c r="CW88" s="685"/>
      <c r="CX88" s="685"/>
      <c r="CY88" s="685"/>
      <c r="CZ88" s="686"/>
      <c r="DA88" s="683"/>
      <c r="DB88" s="683"/>
      <c r="DC88" s="683"/>
      <c r="DD88" s="687"/>
    </row>
    <row r="89" spans="1:108" ht="19.5" thickBot="1">
      <c r="A89" s="674"/>
      <c r="B89" s="699" t="s">
        <v>243</v>
      </c>
      <c r="C89" s="700" t="s">
        <v>269</v>
      </c>
      <c r="D89" s="701" t="s">
        <v>245</v>
      </c>
      <c r="E89" s="702" t="str">
        <f aca="true" t="shared" si="89" ref="E89:Y89">E$5</f>
        <v>379/335</v>
      </c>
      <c r="F89" s="702" t="str">
        <f t="shared" si="89"/>
        <v>170/137</v>
      </c>
      <c r="G89" s="702" t="str">
        <f t="shared" si="89"/>
        <v>432/428</v>
      </c>
      <c r="H89" s="702" t="str">
        <f t="shared" si="89"/>
        <v>264/232</v>
      </c>
      <c r="I89" s="702" t="str">
        <f t="shared" si="89"/>
        <v>116/110</v>
      </c>
      <c r="J89" s="702" t="str">
        <f t="shared" si="89"/>
        <v>353/291</v>
      </c>
      <c r="K89" s="702" t="str">
        <f t="shared" si="89"/>
        <v>499/422</v>
      </c>
      <c r="L89" s="702" t="str">
        <f t="shared" si="89"/>
        <v>134/128</v>
      </c>
      <c r="M89" s="702" t="str">
        <f t="shared" si="89"/>
        <v>276/264</v>
      </c>
      <c r="N89" s="702" t="str">
        <f t="shared" si="89"/>
        <v>2623/2347</v>
      </c>
      <c r="O89" s="702" t="str">
        <f t="shared" si="89"/>
        <v>381/332</v>
      </c>
      <c r="P89" s="702" t="str">
        <f t="shared" si="89"/>
        <v>142/134</v>
      </c>
      <c r="Q89" s="702" t="str">
        <f t="shared" si="89"/>
        <v>412/395</v>
      </c>
      <c r="R89" s="702" t="str">
        <f t="shared" si="89"/>
        <v>331/325</v>
      </c>
      <c r="S89" s="702" t="str">
        <f t="shared" si="89"/>
        <v>364/283</v>
      </c>
      <c r="T89" s="702" t="str">
        <f t="shared" si="89"/>
        <v>474/465</v>
      </c>
      <c r="U89" s="702" t="str">
        <f t="shared" si="89"/>
        <v>175/145</v>
      </c>
      <c r="V89" s="702" t="str">
        <f t="shared" si="89"/>
        <v>506/449</v>
      </c>
      <c r="W89" s="702" t="str">
        <f t="shared" si="89"/>
        <v>380/297</v>
      </c>
      <c r="X89" s="702" t="str">
        <f t="shared" si="89"/>
        <v>3166/2850</v>
      </c>
      <c r="Y89" s="702" t="str">
        <f t="shared" si="89"/>
        <v>5789/5197</v>
      </c>
      <c r="Z89" s="703">
        <f>X96</f>
        <v>350</v>
      </c>
      <c r="AA89" s="667"/>
      <c r="AB89" s="667"/>
      <c r="AC89" s="667"/>
      <c r="AD89" s="667"/>
      <c r="AE89" s="667"/>
      <c r="AF89" s="667"/>
      <c r="AG89" s="667"/>
      <c r="AH89" s="667"/>
      <c r="AI89" s="667"/>
      <c r="AJ89" s="667"/>
      <c r="AK89" s="667"/>
      <c r="AL89" s="667"/>
      <c r="AM89" s="667"/>
      <c r="AN89" s="667"/>
      <c r="AO89" s="667"/>
      <c r="AP89" s="667"/>
      <c r="AQ89" s="667"/>
      <c r="AR89" s="667"/>
      <c r="AS89" s="682"/>
      <c r="AT89" s="683"/>
      <c r="AU89" s="683"/>
      <c r="AV89" s="683"/>
      <c r="AW89" s="683"/>
      <c r="AX89" s="683"/>
      <c r="AY89" s="684"/>
      <c r="AZ89" s="685"/>
      <c r="BA89" s="685"/>
      <c r="BB89" s="685"/>
      <c r="BC89" s="685"/>
      <c r="BD89" s="685"/>
      <c r="BE89" s="685"/>
      <c r="BF89" s="685"/>
      <c r="BG89" s="685"/>
      <c r="BH89" s="685"/>
      <c r="BI89" s="685"/>
      <c r="BJ89" s="685"/>
      <c r="BK89" s="685"/>
      <c r="BL89" s="685"/>
      <c r="BM89" s="685"/>
      <c r="BN89" s="685"/>
      <c r="BO89" s="685"/>
      <c r="BP89" s="686"/>
      <c r="BQ89" s="685"/>
      <c r="BR89" s="685"/>
      <c r="BS89" s="685"/>
      <c r="BT89" s="685"/>
      <c r="BU89" s="685"/>
      <c r="BV89" s="685"/>
      <c r="BW89" s="685"/>
      <c r="BX89" s="685"/>
      <c r="BY89" s="685"/>
      <c r="BZ89" s="685"/>
      <c r="CA89" s="685"/>
      <c r="CB89" s="685"/>
      <c r="CC89" s="685"/>
      <c r="CD89" s="685"/>
      <c r="CE89" s="685"/>
      <c r="CF89" s="685"/>
      <c r="CG89" s="685"/>
      <c r="CH89" s="685"/>
      <c r="CI89" s="684"/>
      <c r="CJ89" s="685"/>
      <c r="CK89" s="685"/>
      <c r="CL89" s="685"/>
      <c r="CM89" s="685"/>
      <c r="CN89" s="685"/>
      <c r="CO89" s="685"/>
      <c r="CP89" s="685"/>
      <c r="CQ89" s="685"/>
      <c r="CR89" s="685"/>
      <c r="CS89" s="685"/>
      <c r="CT89" s="685"/>
      <c r="CU89" s="685"/>
      <c r="CV89" s="685"/>
      <c r="CW89" s="685"/>
      <c r="CX89" s="685"/>
      <c r="CY89" s="685"/>
      <c r="CZ89" s="686"/>
      <c r="DA89" s="683"/>
      <c r="DB89" s="683"/>
      <c r="DC89" s="683"/>
      <c r="DD89" s="687"/>
    </row>
    <row r="90" spans="1:108" ht="23.25" thickBot="1">
      <c r="A90" s="674"/>
      <c r="B90" s="704" t="s">
        <v>250</v>
      </c>
      <c r="C90" s="825" t="s">
        <v>251</v>
      </c>
      <c r="D90" s="826"/>
      <c r="E90" s="704">
        <v>1</v>
      </c>
      <c r="F90" s="704">
        <v>2</v>
      </c>
      <c r="G90" s="704">
        <v>3</v>
      </c>
      <c r="H90" s="704">
        <v>4</v>
      </c>
      <c r="I90" s="704">
        <v>5</v>
      </c>
      <c r="J90" s="704">
        <v>6</v>
      </c>
      <c r="K90" s="704">
        <v>7</v>
      </c>
      <c r="L90" s="704">
        <v>8</v>
      </c>
      <c r="M90" s="704">
        <v>9</v>
      </c>
      <c r="N90" s="705" t="s">
        <v>252</v>
      </c>
      <c r="O90" s="704">
        <v>10</v>
      </c>
      <c r="P90" s="704">
        <v>11</v>
      </c>
      <c r="Q90" s="704">
        <v>12</v>
      </c>
      <c r="R90" s="704">
        <v>13</v>
      </c>
      <c r="S90" s="704">
        <v>14</v>
      </c>
      <c r="T90" s="704">
        <v>15</v>
      </c>
      <c r="U90" s="704">
        <v>16</v>
      </c>
      <c r="V90" s="704">
        <v>17</v>
      </c>
      <c r="W90" s="704">
        <v>18</v>
      </c>
      <c r="X90" s="705" t="s">
        <v>253</v>
      </c>
      <c r="Y90" s="705" t="s">
        <v>254</v>
      </c>
      <c r="Z90" s="681"/>
      <c r="AA90" s="706" t="s">
        <v>6</v>
      </c>
      <c r="AB90" s="706" t="s">
        <v>6</v>
      </c>
      <c r="AC90" s="706" t="s">
        <v>6</v>
      </c>
      <c r="AD90" s="707" t="s">
        <v>6</v>
      </c>
      <c r="AE90" s="707" t="s">
        <v>6</v>
      </c>
      <c r="AF90" s="667"/>
      <c r="AG90" s="667"/>
      <c r="AH90" s="667"/>
      <c r="AI90" s="667"/>
      <c r="AJ90" s="667"/>
      <c r="AK90" s="667"/>
      <c r="AL90" s="667"/>
      <c r="AM90" s="667"/>
      <c r="AN90" s="667"/>
      <c r="AO90" s="667"/>
      <c r="AP90" s="667"/>
      <c r="AQ90" s="667"/>
      <c r="AR90" s="667"/>
      <c r="AS90" s="708" t="s">
        <v>255</v>
      </c>
      <c r="AT90" s="709" t="s">
        <v>256</v>
      </c>
      <c r="AU90" s="709" t="s">
        <v>50</v>
      </c>
      <c r="AV90" s="709" t="s">
        <v>257</v>
      </c>
      <c r="AW90" s="709" t="s">
        <v>258</v>
      </c>
      <c r="AX90" s="710" t="s">
        <v>259</v>
      </c>
      <c r="AY90" s="707" t="s">
        <v>6</v>
      </c>
      <c r="AZ90" s="707" t="s">
        <v>6</v>
      </c>
      <c r="BA90" s="707" t="s">
        <v>6</v>
      </c>
      <c r="BB90" s="707" t="s">
        <v>6</v>
      </c>
      <c r="BC90" s="707" t="s">
        <v>6</v>
      </c>
      <c r="BD90" s="711"/>
      <c r="BE90" s="711"/>
      <c r="BF90" s="711"/>
      <c r="BG90" s="711"/>
      <c r="BH90" s="711"/>
      <c r="BI90" s="711"/>
      <c r="BJ90" s="711"/>
      <c r="BK90" s="711"/>
      <c r="BL90" s="711"/>
      <c r="BM90" s="711"/>
      <c r="BN90" s="711"/>
      <c r="BO90" s="711"/>
      <c r="BP90" s="712"/>
      <c r="BQ90" s="707" t="s">
        <v>6</v>
      </c>
      <c r="BR90" s="707" t="s">
        <v>6</v>
      </c>
      <c r="BS90" s="707" t="s">
        <v>6</v>
      </c>
      <c r="BT90" s="707" t="s">
        <v>6</v>
      </c>
      <c r="BU90" s="707" t="s">
        <v>6</v>
      </c>
      <c r="BV90" s="711"/>
      <c r="BW90" s="711"/>
      <c r="BX90" s="711"/>
      <c r="BY90" s="711"/>
      <c r="BZ90" s="711"/>
      <c r="CA90" s="711"/>
      <c r="CB90" s="711"/>
      <c r="CC90" s="711"/>
      <c r="CD90" s="711"/>
      <c r="CE90" s="711"/>
      <c r="CF90" s="711"/>
      <c r="CG90" s="711"/>
      <c r="CH90" s="711"/>
      <c r="CI90" s="713" t="s">
        <v>6</v>
      </c>
      <c r="CJ90" s="707" t="s">
        <v>6</v>
      </c>
      <c r="CK90" s="707" t="s">
        <v>6</v>
      </c>
      <c r="CL90" s="707" t="s">
        <v>6</v>
      </c>
      <c r="CM90" s="707" t="s">
        <v>6</v>
      </c>
      <c r="CN90" s="711"/>
      <c r="CO90" s="711"/>
      <c r="CP90" s="711"/>
      <c r="CQ90" s="711"/>
      <c r="CR90" s="711"/>
      <c r="CS90" s="711"/>
      <c r="CT90" s="711"/>
      <c r="CU90" s="711"/>
      <c r="CV90" s="711"/>
      <c r="CW90" s="711"/>
      <c r="CX90" s="711"/>
      <c r="CY90" s="711"/>
      <c r="CZ90" s="711"/>
      <c r="DA90" s="708" t="s">
        <v>260</v>
      </c>
      <c r="DB90" s="709" t="s">
        <v>261</v>
      </c>
      <c r="DC90" s="710" t="s">
        <v>262</v>
      </c>
      <c r="DD90" s="687"/>
    </row>
    <row r="91" spans="1:108" ht="18">
      <c r="A91" s="674"/>
      <c r="B91" s="714">
        <v>1</v>
      </c>
      <c r="C91" s="752" t="s">
        <v>143</v>
      </c>
      <c r="D91" s="753"/>
      <c r="E91" s="715">
        <v>6</v>
      </c>
      <c r="F91" s="715">
        <v>3</v>
      </c>
      <c r="G91" s="715">
        <v>5</v>
      </c>
      <c r="H91" s="715">
        <v>4</v>
      </c>
      <c r="I91" s="715">
        <v>3</v>
      </c>
      <c r="J91" s="715">
        <v>3</v>
      </c>
      <c r="K91" s="715">
        <v>5</v>
      </c>
      <c r="L91" s="715">
        <v>4</v>
      </c>
      <c r="M91" s="715">
        <v>5</v>
      </c>
      <c r="N91" s="716">
        <f>SUM(E91:M91)</f>
        <v>38</v>
      </c>
      <c r="O91" s="715">
        <v>4</v>
      </c>
      <c r="P91" s="715">
        <v>4</v>
      </c>
      <c r="Q91" s="715">
        <v>8</v>
      </c>
      <c r="R91" s="715">
        <v>4</v>
      </c>
      <c r="S91" s="715">
        <v>5</v>
      </c>
      <c r="T91" s="715">
        <v>6</v>
      </c>
      <c r="U91" s="715">
        <v>3</v>
      </c>
      <c r="V91" s="715">
        <v>5</v>
      </c>
      <c r="W91" s="715">
        <v>5</v>
      </c>
      <c r="X91" s="716">
        <f>SUM(O91:W91)</f>
        <v>44</v>
      </c>
      <c r="Y91" s="716">
        <f>N91+X91</f>
        <v>82</v>
      </c>
      <c r="Z91" s="681"/>
      <c r="AA91" s="667">
        <f aca="true" t="shared" si="90" ref="AA91:AI95">IF(E91="","",E91-E$4)</f>
        <v>2</v>
      </c>
      <c r="AB91" s="667">
        <f t="shared" si="90"/>
        <v>0</v>
      </c>
      <c r="AC91" s="667">
        <f t="shared" si="90"/>
        <v>1</v>
      </c>
      <c r="AD91" s="667">
        <f t="shared" si="90"/>
        <v>0</v>
      </c>
      <c r="AE91" s="667">
        <f t="shared" si="90"/>
        <v>0</v>
      </c>
      <c r="AF91" s="667">
        <f t="shared" si="90"/>
        <v>-1</v>
      </c>
      <c r="AG91" s="667">
        <f t="shared" si="90"/>
        <v>0</v>
      </c>
      <c r="AH91" s="667">
        <f t="shared" si="90"/>
        <v>1</v>
      </c>
      <c r="AI91" s="667">
        <f t="shared" si="90"/>
        <v>1</v>
      </c>
      <c r="AJ91" s="667">
        <f aca="true" t="shared" si="91" ref="AJ91:AR95">IF(O91="","",O91-O$4)</f>
        <v>0</v>
      </c>
      <c r="AK91" s="667">
        <f t="shared" si="91"/>
        <v>1</v>
      </c>
      <c r="AL91" s="667">
        <f t="shared" si="91"/>
        <v>4</v>
      </c>
      <c r="AM91" s="667">
        <f t="shared" si="91"/>
        <v>0</v>
      </c>
      <c r="AN91" s="667">
        <f t="shared" si="91"/>
        <v>1</v>
      </c>
      <c r="AO91" s="667">
        <f t="shared" si="91"/>
        <v>1</v>
      </c>
      <c r="AP91" s="667">
        <f t="shared" si="91"/>
        <v>0</v>
      </c>
      <c r="AQ91" s="667">
        <f t="shared" si="91"/>
        <v>0</v>
      </c>
      <c r="AR91" s="667">
        <f t="shared" si="91"/>
        <v>1</v>
      </c>
      <c r="AS91" s="717">
        <f>COUNTIF($AA91:$AR91,"=-2")</f>
        <v>0</v>
      </c>
      <c r="AT91" s="718">
        <f>COUNTIF($AA91:$AR91,"=-1")</f>
        <v>1</v>
      </c>
      <c r="AU91" s="718">
        <f>COUNTIF($AA91:$AR91,"=0")</f>
        <v>8</v>
      </c>
      <c r="AV91" s="718">
        <f>COUNTIF($AA91:$AR91,"=1")</f>
        <v>7</v>
      </c>
      <c r="AW91" s="718">
        <f>COUNTIF($AA91:$AR91,"=2")</f>
        <v>1</v>
      </c>
      <c r="AX91" s="719">
        <f>COUNTIF($AA91:$AR91,"&gt;2")</f>
        <v>1</v>
      </c>
      <c r="AY91" s="711">
        <f aca="true" t="shared" si="92" ref="AY91:BN95">IF(AA$4=3,AA91,"")</f>
      </c>
      <c r="AZ91" s="711">
        <f t="shared" si="92"/>
        <v>0</v>
      </c>
      <c r="BA91" s="711">
        <f t="shared" si="92"/>
      </c>
      <c r="BB91" s="711">
        <f t="shared" si="92"/>
      </c>
      <c r="BC91" s="711">
        <f t="shared" si="92"/>
        <v>0</v>
      </c>
      <c r="BD91" s="711">
        <f t="shared" si="92"/>
      </c>
      <c r="BE91" s="711">
        <f t="shared" si="92"/>
      </c>
      <c r="BF91" s="711">
        <f t="shared" si="92"/>
        <v>1</v>
      </c>
      <c r="BG91" s="711">
        <f t="shared" si="92"/>
      </c>
      <c r="BH91" s="711">
        <f t="shared" si="92"/>
      </c>
      <c r="BI91" s="711">
        <f t="shared" si="92"/>
        <v>1</v>
      </c>
      <c r="BJ91" s="711">
        <f t="shared" si="92"/>
      </c>
      <c r="BK91" s="711">
        <f t="shared" si="92"/>
      </c>
      <c r="BL91" s="711">
        <f t="shared" si="92"/>
      </c>
      <c r="BM91" s="711">
        <f t="shared" si="92"/>
      </c>
      <c r="BN91" s="711">
        <f t="shared" si="92"/>
        <v>0</v>
      </c>
      <c r="BO91" s="711">
        <f aca="true" t="shared" si="93" ref="BO91:BP95">IF(AQ$4=3,AQ91,"")</f>
      </c>
      <c r="BP91" s="712">
        <f t="shared" si="93"/>
      </c>
      <c r="BQ91" s="711">
        <f aca="true" t="shared" si="94" ref="BQ91:CF95">IF(AA$4=4,AA91,"")</f>
        <v>2</v>
      </c>
      <c r="BR91" s="711">
        <f t="shared" si="94"/>
      </c>
      <c r="BS91" s="711">
        <f t="shared" si="94"/>
        <v>1</v>
      </c>
      <c r="BT91" s="711">
        <f t="shared" si="94"/>
        <v>0</v>
      </c>
      <c r="BU91" s="711">
        <f t="shared" si="94"/>
      </c>
      <c r="BV91" s="711">
        <f t="shared" si="94"/>
        <v>-1</v>
      </c>
      <c r="BW91" s="711">
        <f t="shared" si="94"/>
      </c>
      <c r="BX91" s="711">
        <f t="shared" si="94"/>
      </c>
      <c r="BY91" s="711">
        <f t="shared" si="94"/>
        <v>1</v>
      </c>
      <c r="BZ91" s="711">
        <f t="shared" si="94"/>
        <v>0</v>
      </c>
      <c r="CA91" s="711">
        <f t="shared" si="94"/>
      </c>
      <c r="CB91" s="711">
        <f t="shared" si="94"/>
        <v>4</v>
      </c>
      <c r="CC91" s="711">
        <f t="shared" si="94"/>
        <v>0</v>
      </c>
      <c r="CD91" s="711">
        <f t="shared" si="94"/>
        <v>1</v>
      </c>
      <c r="CE91" s="711">
        <f t="shared" si="94"/>
      </c>
      <c r="CF91" s="711">
        <f t="shared" si="94"/>
      </c>
      <c r="CG91" s="711">
        <f aca="true" t="shared" si="95" ref="CG91:CH95">IF(AQ$4=4,AQ91,"")</f>
      </c>
      <c r="CH91" s="711">
        <f t="shared" si="95"/>
        <v>1</v>
      </c>
      <c r="CI91" s="720">
        <f aca="true" t="shared" si="96" ref="CI91:CX95">IF(AA$4=5,AA91,"")</f>
      </c>
      <c r="CJ91" s="711">
        <f t="shared" si="96"/>
      </c>
      <c r="CK91" s="711">
        <f t="shared" si="96"/>
      </c>
      <c r="CL91" s="711">
        <f t="shared" si="96"/>
      </c>
      <c r="CM91" s="711">
        <f t="shared" si="96"/>
      </c>
      <c r="CN91" s="711">
        <f t="shared" si="96"/>
      </c>
      <c r="CO91" s="711">
        <f t="shared" si="96"/>
        <v>0</v>
      </c>
      <c r="CP91" s="711">
        <f t="shared" si="96"/>
      </c>
      <c r="CQ91" s="711">
        <f t="shared" si="96"/>
      </c>
      <c r="CR91" s="711">
        <f t="shared" si="96"/>
      </c>
      <c r="CS91" s="711">
        <f t="shared" si="96"/>
      </c>
      <c r="CT91" s="711">
        <f t="shared" si="96"/>
      </c>
      <c r="CU91" s="711">
        <f t="shared" si="96"/>
      </c>
      <c r="CV91" s="711">
        <f t="shared" si="96"/>
      </c>
      <c r="CW91" s="711">
        <f t="shared" si="96"/>
        <v>1</v>
      </c>
      <c r="CX91" s="711">
        <f t="shared" si="96"/>
      </c>
      <c r="CY91" s="711">
        <f aca="true" t="shared" si="97" ref="CY91:CZ95">IF(AQ$4=5,AQ91,"")</f>
        <v>0</v>
      </c>
      <c r="CZ91" s="711">
        <f t="shared" si="97"/>
      </c>
      <c r="DA91" s="721">
        <f>SUM(AY91:BP91)</f>
        <v>2</v>
      </c>
      <c r="DB91" s="722">
        <f>SUM(BQ91:CH91)</f>
        <v>9</v>
      </c>
      <c r="DC91" s="723">
        <f>SUM(CI91:CZ91)</f>
        <v>1</v>
      </c>
      <c r="DD91" s="687"/>
    </row>
    <row r="92" spans="1:108" ht="18">
      <c r="A92" s="674"/>
      <c r="B92" s="714">
        <v>2</v>
      </c>
      <c r="C92" s="752" t="s">
        <v>144</v>
      </c>
      <c r="D92" s="753"/>
      <c r="E92" s="715">
        <v>5</v>
      </c>
      <c r="F92" s="715">
        <v>6</v>
      </c>
      <c r="G92" s="715">
        <v>6</v>
      </c>
      <c r="H92" s="715">
        <v>4</v>
      </c>
      <c r="I92" s="715">
        <v>3</v>
      </c>
      <c r="J92" s="715">
        <v>6</v>
      </c>
      <c r="K92" s="715">
        <v>7</v>
      </c>
      <c r="L92" s="715">
        <v>4</v>
      </c>
      <c r="M92" s="715">
        <v>5</v>
      </c>
      <c r="N92" s="716">
        <f>SUM(E92:M92)</f>
        <v>46</v>
      </c>
      <c r="O92" s="715">
        <v>5</v>
      </c>
      <c r="P92" s="715">
        <v>4</v>
      </c>
      <c r="Q92" s="715">
        <v>6</v>
      </c>
      <c r="R92" s="715">
        <v>5</v>
      </c>
      <c r="S92" s="715">
        <v>4</v>
      </c>
      <c r="T92" s="715">
        <v>5</v>
      </c>
      <c r="U92" s="715">
        <v>4</v>
      </c>
      <c r="V92" s="715">
        <v>6</v>
      </c>
      <c r="W92" s="715">
        <v>4</v>
      </c>
      <c r="X92" s="716">
        <f>SUM(O92:W92)</f>
        <v>43</v>
      </c>
      <c r="Y92" s="716">
        <f>N92+X92</f>
        <v>89</v>
      </c>
      <c r="Z92" s="681"/>
      <c r="AA92" s="667">
        <f t="shared" si="90"/>
        <v>1</v>
      </c>
      <c r="AB92" s="667">
        <f t="shared" si="90"/>
        <v>3</v>
      </c>
      <c r="AC92" s="667">
        <f t="shared" si="90"/>
        <v>2</v>
      </c>
      <c r="AD92" s="667">
        <f t="shared" si="90"/>
        <v>0</v>
      </c>
      <c r="AE92" s="667">
        <f t="shared" si="90"/>
        <v>0</v>
      </c>
      <c r="AF92" s="667">
        <f t="shared" si="90"/>
        <v>2</v>
      </c>
      <c r="AG92" s="667">
        <f t="shared" si="90"/>
        <v>2</v>
      </c>
      <c r="AH92" s="667">
        <f t="shared" si="90"/>
        <v>1</v>
      </c>
      <c r="AI92" s="667">
        <f t="shared" si="90"/>
        <v>1</v>
      </c>
      <c r="AJ92" s="667">
        <f t="shared" si="91"/>
        <v>1</v>
      </c>
      <c r="AK92" s="667">
        <f t="shared" si="91"/>
        <v>1</v>
      </c>
      <c r="AL92" s="667">
        <f t="shared" si="91"/>
        <v>2</v>
      </c>
      <c r="AM92" s="667">
        <f t="shared" si="91"/>
        <v>1</v>
      </c>
      <c r="AN92" s="667">
        <f t="shared" si="91"/>
        <v>0</v>
      </c>
      <c r="AO92" s="667">
        <f t="shared" si="91"/>
        <v>0</v>
      </c>
      <c r="AP92" s="667">
        <f t="shared" si="91"/>
        <v>1</v>
      </c>
      <c r="AQ92" s="667">
        <f t="shared" si="91"/>
        <v>1</v>
      </c>
      <c r="AR92" s="667">
        <f t="shared" si="91"/>
        <v>0</v>
      </c>
      <c r="AS92" s="724">
        <f>COUNTIF($AA92:$AR92,"=-2")</f>
        <v>0</v>
      </c>
      <c r="AT92" s="725">
        <f>COUNTIF($AA92:$AR92,"=-1")</f>
        <v>0</v>
      </c>
      <c r="AU92" s="725">
        <f>COUNTIF($AA92:$AR92,"=0")</f>
        <v>5</v>
      </c>
      <c r="AV92" s="725">
        <f>COUNTIF($AA92:$AR92,"=1")</f>
        <v>8</v>
      </c>
      <c r="AW92" s="725">
        <f>COUNTIF($AA92:$AR92,"=2")</f>
        <v>4</v>
      </c>
      <c r="AX92" s="726">
        <f>COUNTIF($AA92:$AR92,"&gt;2")</f>
        <v>1</v>
      </c>
      <c r="AY92" s="711">
        <f t="shared" si="92"/>
      </c>
      <c r="AZ92" s="711">
        <f t="shared" si="92"/>
        <v>3</v>
      </c>
      <c r="BA92" s="711">
        <f t="shared" si="92"/>
      </c>
      <c r="BB92" s="711">
        <f t="shared" si="92"/>
      </c>
      <c r="BC92" s="711">
        <f t="shared" si="92"/>
        <v>0</v>
      </c>
      <c r="BD92" s="711">
        <f t="shared" si="92"/>
      </c>
      <c r="BE92" s="711">
        <f t="shared" si="92"/>
      </c>
      <c r="BF92" s="711">
        <f t="shared" si="92"/>
        <v>1</v>
      </c>
      <c r="BG92" s="711">
        <f t="shared" si="92"/>
      </c>
      <c r="BH92" s="711">
        <f t="shared" si="92"/>
      </c>
      <c r="BI92" s="711">
        <f t="shared" si="92"/>
        <v>1</v>
      </c>
      <c r="BJ92" s="711">
        <f t="shared" si="92"/>
      </c>
      <c r="BK92" s="711">
        <f t="shared" si="92"/>
      </c>
      <c r="BL92" s="711">
        <f t="shared" si="92"/>
      </c>
      <c r="BM92" s="711">
        <f t="shared" si="92"/>
      </c>
      <c r="BN92" s="711">
        <f t="shared" si="92"/>
        <v>1</v>
      </c>
      <c r="BO92" s="711">
        <f t="shared" si="93"/>
      </c>
      <c r="BP92" s="712">
        <f t="shared" si="93"/>
      </c>
      <c r="BQ92" s="711">
        <f t="shared" si="94"/>
        <v>1</v>
      </c>
      <c r="BR92" s="711">
        <f t="shared" si="94"/>
      </c>
      <c r="BS92" s="711">
        <f t="shared" si="94"/>
        <v>2</v>
      </c>
      <c r="BT92" s="711">
        <f t="shared" si="94"/>
        <v>0</v>
      </c>
      <c r="BU92" s="711">
        <f t="shared" si="94"/>
      </c>
      <c r="BV92" s="711">
        <f t="shared" si="94"/>
        <v>2</v>
      </c>
      <c r="BW92" s="711">
        <f t="shared" si="94"/>
      </c>
      <c r="BX92" s="711">
        <f t="shared" si="94"/>
      </c>
      <c r="BY92" s="711">
        <f t="shared" si="94"/>
        <v>1</v>
      </c>
      <c r="BZ92" s="711">
        <f t="shared" si="94"/>
        <v>1</v>
      </c>
      <c r="CA92" s="711">
        <f t="shared" si="94"/>
      </c>
      <c r="CB92" s="711">
        <f t="shared" si="94"/>
        <v>2</v>
      </c>
      <c r="CC92" s="711">
        <f t="shared" si="94"/>
        <v>1</v>
      </c>
      <c r="CD92" s="711">
        <f t="shared" si="94"/>
        <v>0</v>
      </c>
      <c r="CE92" s="711">
        <f t="shared" si="94"/>
      </c>
      <c r="CF92" s="711">
        <f t="shared" si="94"/>
      </c>
      <c r="CG92" s="711">
        <f t="shared" si="95"/>
      </c>
      <c r="CH92" s="711">
        <f t="shared" si="95"/>
        <v>0</v>
      </c>
      <c r="CI92" s="720">
        <f t="shared" si="96"/>
      </c>
      <c r="CJ92" s="711">
        <f t="shared" si="96"/>
      </c>
      <c r="CK92" s="711">
        <f t="shared" si="96"/>
      </c>
      <c r="CL92" s="711">
        <f t="shared" si="96"/>
      </c>
      <c r="CM92" s="711">
        <f t="shared" si="96"/>
      </c>
      <c r="CN92" s="711">
        <f t="shared" si="96"/>
      </c>
      <c r="CO92" s="711">
        <f t="shared" si="96"/>
        <v>2</v>
      </c>
      <c r="CP92" s="711">
        <f t="shared" si="96"/>
      </c>
      <c r="CQ92" s="711">
        <f t="shared" si="96"/>
      </c>
      <c r="CR92" s="711">
        <f t="shared" si="96"/>
      </c>
      <c r="CS92" s="711">
        <f t="shared" si="96"/>
      </c>
      <c r="CT92" s="711">
        <f t="shared" si="96"/>
      </c>
      <c r="CU92" s="711">
        <f t="shared" si="96"/>
      </c>
      <c r="CV92" s="711">
        <f t="shared" si="96"/>
      </c>
      <c r="CW92" s="711">
        <f t="shared" si="96"/>
        <v>0</v>
      </c>
      <c r="CX92" s="711">
        <f t="shared" si="96"/>
      </c>
      <c r="CY92" s="711">
        <f t="shared" si="97"/>
        <v>1</v>
      </c>
      <c r="CZ92" s="711">
        <f t="shared" si="97"/>
      </c>
      <c r="DA92" s="727">
        <f>SUM(AY92:BP92)</f>
        <v>6</v>
      </c>
      <c r="DB92" s="728">
        <f>SUM(BQ92:CH92)</f>
        <v>10</v>
      </c>
      <c r="DC92" s="729">
        <f>SUM(CI92:CZ92)</f>
        <v>3</v>
      </c>
      <c r="DD92" s="687"/>
    </row>
    <row r="93" spans="1:108" ht="18">
      <c r="A93" s="674"/>
      <c r="B93" s="714">
        <v>3</v>
      </c>
      <c r="C93" s="752" t="s">
        <v>158</v>
      </c>
      <c r="D93" s="753"/>
      <c r="E93" s="715">
        <v>5</v>
      </c>
      <c r="F93" s="715">
        <v>3</v>
      </c>
      <c r="G93" s="715">
        <v>4</v>
      </c>
      <c r="H93" s="715">
        <v>4</v>
      </c>
      <c r="I93" s="715">
        <v>3</v>
      </c>
      <c r="J93" s="715">
        <v>7</v>
      </c>
      <c r="K93" s="715">
        <v>8</v>
      </c>
      <c r="L93" s="715">
        <v>4</v>
      </c>
      <c r="M93" s="715">
        <v>4</v>
      </c>
      <c r="N93" s="716">
        <f>SUM(E93:M93)</f>
        <v>42</v>
      </c>
      <c r="O93" s="715">
        <v>5</v>
      </c>
      <c r="P93" s="715">
        <v>3</v>
      </c>
      <c r="Q93" s="715">
        <v>5</v>
      </c>
      <c r="R93" s="715">
        <v>5</v>
      </c>
      <c r="S93" s="715">
        <v>4</v>
      </c>
      <c r="T93" s="715">
        <v>7</v>
      </c>
      <c r="U93" s="715">
        <v>4</v>
      </c>
      <c r="V93" s="715">
        <v>8</v>
      </c>
      <c r="W93" s="715">
        <v>5</v>
      </c>
      <c r="X93" s="716">
        <f>SUM(O93:W93)</f>
        <v>46</v>
      </c>
      <c r="Y93" s="716">
        <f>N93+X93</f>
        <v>88</v>
      </c>
      <c r="Z93" s="681"/>
      <c r="AA93" s="667">
        <f t="shared" si="90"/>
        <v>1</v>
      </c>
      <c r="AB93" s="667">
        <f t="shared" si="90"/>
        <v>0</v>
      </c>
      <c r="AC93" s="667">
        <f t="shared" si="90"/>
        <v>0</v>
      </c>
      <c r="AD93" s="667">
        <f t="shared" si="90"/>
        <v>0</v>
      </c>
      <c r="AE93" s="667">
        <f t="shared" si="90"/>
        <v>0</v>
      </c>
      <c r="AF93" s="667">
        <f t="shared" si="90"/>
        <v>3</v>
      </c>
      <c r="AG93" s="667">
        <f t="shared" si="90"/>
        <v>3</v>
      </c>
      <c r="AH93" s="667">
        <f t="shared" si="90"/>
        <v>1</v>
      </c>
      <c r="AI93" s="667">
        <f t="shared" si="90"/>
        <v>0</v>
      </c>
      <c r="AJ93" s="667">
        <f t="shared" si="91"/>
        <v>1</v>
      </c>
      <c r="AK93" s="667">
        <f t="shared" si="91"/>
        <v>0</v>
      </c>
      <c r="AL93" s="667">
        <f t="shared" si="91"/>
        <v>1</v>
      </c>
      <c r="AM93" s="667">
        <f t="shared" si="91"/>
        <v>1</v>
      </c>
      <c r="AN93" s="667">
        <f t="shared" si="91"/>
        <v>0</v>
      </c>
      <c r="AO93" s="667">
        <f t="shared" si="91"/>
        <v>2</v>
      </c>
      <c r="AP93" s="667">
        <f t="shared" si="91"/>
        <v>1</v>
      </c>
      <c r="AQ93" s="667">
        <f t="shared" si="91"/>
        <v>3</v>
      </c>
      <c r="AR93" s="667">
        <f t="shared" si="91"/>
        <v>1</v>
      </c>
      <c r="AS93" s="724">
        <f>COUNTIF($AA93:$AR93,"=-2")</f>
        <v>0</v>
      </c>
      <c r="AT93" s="725">
        <f>COUNTIF($AA93:$AR93,"=-1")</f>
        <v>0</v>
      </c>
      <c r="AU93" s="725">
        <f>COUNTIF($AA93:$AR93,"=0")</f>
        <v>7</v>
      </c>
      <c r="AV93" s="725">
        <f>COUNTIF($AA93:$AR93,"=1")</f>
        <v>7</v>
      </c>
      <c r="AW93" s="725">
        <f>COUNTIF($AA93:$AR93,"=2")</f>
        <v>1</v>
      </c>
      <c r="AX93" s="726">
        <f>COUNTIF($AA93:$AR93,"&gt;2")</f>
        <v>3</v>
      </c>
      <c r="AY93" s="711">
        <f t="shared" si="92"/>
      </c>
      <c r="AZ93" s="711">
        <f t="shared" si="92"/>
        <v>0</v>
      </c>
      <c r="BA93" s="711">
        <f t="shared" si="92"/>
      </c>
      <c r="BB93" s="711">
        <f t="shared" si="92"/>
      </c>
      <c r="BC93" s="711">
        <f t="shared" si="92"/>
        <v>0</v>
      </c>
      <c r="BD93" s="711">
        <f t="shared" si="92"/>
      </c>
      <c r="BE93" s="711">
        <f t="shared" si="92"/>
      </c>
      <c r="BF93" s="711">
        <f t="shared" si="92"/>
        <v>1</v>
      </c>
      <c r="BG93" s="711">
        <f t="shared" si="92"/>
      </c>
      <c r="BH93" s="711">
        <f t="shared" si="92"/>
      </c>
      <c r="BI93" s="711">
        <f t="shared" si="92"/>
        <v>0</v>
      </c>
      <c r="BJ93" s="711">
        <f t="shared" si="92"/>
      </c>
      <c r="BK93" s="711">
        <f t="shared" si="92"/>
      </c>
      <c r="BL93" s="711">
        <f t="shared" si="92"/>
      </c>
      <c r="BM93" s="711">
        <f t="shared" si="92"/>
      </c>
      <c r="BN93" s="711">
        <f t="shared" si="92"/>
        <v>1</v>
      </c>
      <c r="BO93" s="711">
        <f t="shared" si="93"/>
      </c>
      <c r="BP93" s="712">
        <f t="shared" si="93"/>
      </c>
      <c r="BQ93" s="711">
        <f t="shared" si="94"/>
        <v>1</v>
      </c>
      <c r="BR93" s="711">
        <f t="shared" si="94"/>
      </c>
      <c r="BS93" s="711">
        <f t="shared" si="94"/>
        <v>0</v>
      </c>
      <c r="BT93" s="711">
        <f t="shared" si="94"/>
        <v>0</v>
      </c>
      <c r="BU93" s="711">
        <f t="shared" si="94"/>
      </c>
      <c r="BV93" s="711">
        <f t="shared" si="94"/>
        <v>3</v>
      </c>
      <c r="BW93" s="711">
        <f t="shared" si="94"/>
      </c>
      <c r="BX93" s="711">
        <f t="shared" si="94"/>
      </c>
      <c r="BY93" s="711">
        <f t="shared" si="94"/>
        <v>0</v>
      </c>
      <c r="BZ93" s="711">
        <f t="shared" si="94"/>
        <v>1</v>
      </c>
      <c r="CA93" s="711">
        <f t="shared" si="94"/>
      </c>
      <c r="CB93" s="711">
        <f t="shared" si="94"/>
        <v>1</v>
      </c>
      <c r="CC93" s="711">
        <f t="shared" si="94"/>
        <v>1</v>
      </c>
      <c r="CD93" s="711">
        <f t="shared" si="94"/>
        <v>0</v>
      </c>
      <c r="CE93" s="711">
        <f t="shared" si="94"/>
      </c>
      <c r="CF93" s="711">
        <f t="shared" si="94"/>
      </c>
      <c r="CG93" s="711">
        <f t="shared" si="95"/>
      </c>
      <c r="CH93" s="711">
        <f t="shared" si="95"/>
        <v>1</v>
      </c>
      <c r="CI93" s="720">
        <f t="shared" si="96"/>
      </c>
      <c r="CJ93" s="711">
        <f t="shared" si="96"/>
      </c>
      <c r="CK93" s="711">
        <f t="shared" si="96"/>
      </c>
      <c r="CL93" s="711">
        <f t="shared" si="96"/>
      </c>
      <c r="CM93" s="711">
        <f t="shared" si="96"/>
      </c>
      <c r="CN93" s="711">
        <f t="shared" si="96"/>
      </c>
      <c r="CO93" s="711">
        <f t="shared" si="96"/>
        <v>3</v>
      </c>
      <c r="CP93" s="711">
        <f t="shared" si="96"/>
      </c>
      <c r="CQ93" s="711">
        <f t="shared" si="96"/>
      </c>
      <c r="CR93" s="711">
        <f t="shared" si="96"/>
      </c>
      <c r="CS93" s="711">
        <f t="shared" si="96"/>
      </c>
      <c r="CT93" s="711">
        <f t="shared" si="96"/>
      </c>
      <c r="CU93" s="711">
        <f t="shared" si="96"/>
      </c>
      <c r="CV93" s="711">
        <f t="shared" si="96"/>
      </c>
      <c r="CW93" s="711">
        <f t="shared" si="96"/>
        <v>2</v>
      </c>
      <c r="CX93" s="711">
        <f t="shared" si="96"/>
      </c>
      <c r="CY93" s="711">
        <f t="shared" si="97"/>
        <v>3</v>
      </c>
      <c r="CZ93" s="711">
        <f t="shared" si="97"/>
      </c>
      <c r="DA93" s="727">
        <f>SUM(AY93:BP93)</f>
        <v>2</v>
      </c>
      <c r="DB93" s="728">
        <f>SUM(BQ93:CH93)</f>
        <v>8</v>
      </c>
      <c r="DC93" s="729">
        <f>SUM(CI93:CZ93)</f>
        <v>8</v>
      </c>
      <c r="DD93" s="687"/>
    </row>
    <row r="94" spans="1:256" ht="18">
      <c r="A94" s="730"/>
      <c r="B94" s="731">
        <v>4</v>
      </c>
      <c r="C94" s="752" t="s">
        <v>159</v>
      </c>
      <c r="D94" s="753"/>
      <c r="E94" s="715">
        <v>5</v>
      </c>
      <c r="F94" s="715">
        <v>4</v>
      </c>
      <c r="G94" s="715">
        <v>6</v>
      </c>
      <c r="H94" s="715">
        <v>4</v>
      </c>
      <c r="I94" s="715">
        <v>4</v>
      </c>
      <c r="J94" s="715">
        <v>7</v>
      </c>
      <c r="K94" s="715">
        <v>7</v>
      </c>
      <c r="L94" s="715">
        <v>3</v>
      </c>
      <c r="M94" s="715">
        <v>7</v>
      </c>
      <c r="N94" s="716">
        <f>SUM(E94:M94)</f>
        <v>47</v>
      </c>
      <c r="O94" s="715">
        <v>7</v>
      </c>
      <c r="P94" s="715">
        <v>6</v>
      </c>
      <c r="Q94" s="715">
        <v>6</v>
      </c>
      <c r="R94" s="715">
        <v>6</v>
      </c>
      <c r="S94" s="715">
        <v>5</v>
      </c>
      <c r="T94" s="715">
        <v>7</v>
      </c>
      <c r="U94" s="715">
        <v>4</v>
      </c>
      <c r="V94" s="715">
        <v>8</v>
      </c>
      <c r="W94" s="715">
        <v>6</v>
      </c>
      <c r="X94" s="732">
        <f>SUM(O94:W94)</f>
        <v>55</v>
      </c>
      <c r="Y94" s="732">
        <f>N94+X94</f>
        <v>102</v>
      </c>
      <c r="Z94" s="733"/>
      <c r="AA94" s="667">
        <f t="shared" si="90"/>
        <v>1</v>
      </c>
      <c r="AB94" s="667">
        <f t="shared" si="90"/>
        <v>1</v>
      </c>
      <c r="AC94" s="667">
        <f t="shared" si="90"/>
        <v>2</v>
      </c>
      <c r="AD94" s="667">
        <f t="shared" si="90"/>
        <v>0</v>
      </c>
      <c r="AE94" s="667">
        <f t="shared" si="90"/>
        <v>1</v>
      </c>
      <c r="AF94" s="667">
        <f t="shared" si="90"/>
        <v>3</v>
      </c>
      <c r="AG94" s="667">
        <f t="shared" si="90"/>
        <v>2</v>
      </c>
      <c r="AH94" s="667">
        <f t="shared" si="90"/>
        <v>0</v>
      </c>
      <c r="AI94" s="667">
        <f t="shared" si="90"/>
        <v>3</v>
      </c>
      <c r="AJ94" s="667">
        <f t="shared" si="91"/>
        <v>3</v>
      </c>
      <c r="AK94" s="667">
        <f t="shared" si="91"/>
        <v>3</v>
      </c>
      <c r="AL94" s="667">
        <f t="shared" si="91"/>
        <v>2</v>
      </c>
      <c r="AM94" s="667">
        <f t="shared" si="91"/>
        <v>2</v>
      </c>
      <c r="AN94" s="667">
        <f t="shared" si="91"/>
        <v>1</v>
      </c>
      <c r="AO94" s="667">
        <f t="shared" si="91"/>
        <v>2</v>
      </c>
      <c r="AP94" s="667">
        <f t="shared" si="91"/>
        <v>1</v>
      </c>
      <c r="AQ94" s="667">
        <f t="shared" si="91"/>
        <v>3</v>
      </c>
      <c r="AR94" s="667">
        <f t="shared" si="91"/>
        <v>2</v>
      </c>
      <c r="AS94" s="734">
        <f>COUNTIF($AA94:$AR94,"=-2")</f>
        <v>0</v>
      </c>
      <c r="AT94" s="735">
        <f>COUNTIF($AA94:$AR94,"=-1")</f>
        <v>0</v>
      </c>
      <c r="AU94" s="735">
        <f>COUNTIF($AA94:$AR94,"=0")</f>
        <v>2</v>
      </c>
      <c r="AV94" s="735">
        <f>COUNTIF($AA94:$AR94,"=1")</f>
        <v>5</v>
      </c>
      <c r="AW94" s="735">
        <f>COUNTIF($AA94:$AR94,"=2")</f>
        <v>6</v>
      </c>
      <c r="AX94" s="736">
        <f>COUNTIF($AA94:$AR94,"&gt;2")</f>
        <v>5</v>
      </c>
      <c r="AY94" s="711">
        <f t="shared" si="92"/>
      </c>
      <c r="AZ94" s="711">
        <f t="shared" si="92"/>
        <v>1</v>
      </c>
      <c r="BA94" s="711">
        <f t="shared" si="92"/>
      </c>
      <c r="BB94" s="711">
        <f t="shared" si="92"/>
      </c>
      <c r="BC94" s="711">
        <f t="shared" si="92"/>
        <v>1</v>
      </c>
      <c r="BD94" s="711">
        <f t="shared" si="92"/>
      </c>
      <c r="BE94" s="711">
        <f t="shared" si="92"/>
      </c>
      <c r="BF94" s="711">
        <f t="shared" si="92"/>
        <v>0</v>
      </c>
      <c r="BG94" s="711">
        <f t="shared" si="92"/>
      </c>
      <c r="BH94" s="711">
        <f t="shared" si="92"/>
      </c>
      <c r="BI94" s="711">
        <f t="shared" si="92"/>
        <v>3</v>
      </c>
      <c r="BJ94" s="711">
        <f t="shared" si="92"/>
      </c>
      <c r="BK94" s="711">
        <f t="shared" si="92"/>
      </c>
      <c r="BL94" s="711">
        <f t="shared" si="92"/>
      </c>
      <c r="BM94" s="711">
        <f t="shared" si="92"/>
      </c>
      <c r="BN94" s="711">
        <f t="shared" si="92"/>
        <v>1</v>
      </c>
      <c r="BO94" s="711">
        <f t="shared" si="93"/>
      </c>
      <c r="BP94" s="712">
        <f t="shared" si="93"/>
      </c>
      <c r="BQ94" s="711">
        <f t="shared" si="94"/>
        <v>1</v>
      </c>
      <c r="BR94" s="711">
        <f t="shared" si="94"/>
      </c>
      <c r="BS94" s="711">
        <f t="shared" si="94"/>
        <v>2</v>
      </c>
      <c r="BT94" s="711">
        <f t="shared" si="94"/>
        <v>0</v>
      </c>
      <c r="BU94" s="711">
        <f t="shared" si="94"/>
      </c>
      <c r="BV94" s="711">
        <f t="shared" si="94"/>
        <v>3</v>
      </c>
      <c r="BW94" s="711">
        <f t="shared" si="94"/>
      </c>
      <c r="BX94" s="711">
        <f t="shared" si="94"/>
      </c>
      <c r="BY94" s="711">
        <f t="shared" si="94"/>
        <v>3</v>
      </c>
      <c r="BZ94" s="711">
        <f t="shared" si="94"/>
        <v>3</v>
      </c>
      <c r="CA94" s="711">
        <f t="shared" si="94"/>
      </c>
      <c r="CB94" s="711">
        <f t="shared" si="94"/>
        <v>2</v>
      </c>
      <c r="CC94" s="711">
        <f t="shared" si="94"/>
        <v>2</v>
      </c>
      <c r="CD94" s="711">
        <f t="shared" si="94"/>
        <v>1</v>
      </c>
      <c r="CE94" s="711">
        <f t="shared" si="94"/>
      </c>
      <c r="CF94" s="711">
        <f t="shared" si="94"/>
      </c>
      <c r="CG94" s="711">
        <f t="shared" si="95"/>
      </c>
      <c r="CH94" s="711">
        <f t="shared" si="95"/>
        <v>2</v>
      </c>
      <c r="CI94" s="720">
        <f t="shared" si="96"/>
      </c>
      <c r="CJ94" s="711">
        <f t="shared" si="96"/>
      </c>
      <c r="CK94" s="711">
        <f t="shared" si="96"/>
      </c>
      <c r="CL94" s="711">
        <f t="shared" si="96"/>
      </c>
      <c r="CM94" s="711">
        <f t="shared" si="96"/>
      </c>
      <c r="CN94" s="711">
        <f t="shared" si="96"/>
      </c>
      <c r="CO94" s="711">
        <f t="shared" si="96"/>
        <v>2</v>
      </c>
      <c r="CP94" s="711">
        <f t="shared" si="96"/>
      </c>
      <c r="CQ94" s="711">
        <f t="shared" si="96"/>
      </c>
      <c r="CR94" s="711">
        <f t="shared" si="96"/>
      </c>
      <c r="CS94" s="711">
        <f t="shared" si="96"/>
      </c>
      <c r="CT94" s="711">
        <f t="shared" si="96"/>
      </c>
      <c r="CU94" s="711">
        <f t="shared" si="96"/>
      </c>
      <c r="CV94" s="711">
        <f t="shared" si="96"/>
      </c>
      <c r="CW94" s="711">
        <f t="shared" si="96"/>
        <v>2</v>
      </c>
      <c r="CX94" s="711">
        <f t="shared" si="96"/>
      </c>
      <c r="CY94" s="711">
        <f t="shared" si="97"/>
        <v>3</v>
      </c>
      <c r="CZ94" s="711">
        <f t="shared" si="97"/>
      </c>
      <c r="DA94" s="737">
        <f>SUM(AY94:BP94)</f>
        <v>6</v>
      </c>
      <c r="DB94" s="738">
        <f>SUM(BQ94:CH94)</f>
        <v>19</v>
      </c>
      <c r="DC94" s="739">
        <f>SUM(CI94:CZ94)</f>
        <v>7</v>
      </c>
      <c r="DD94" s="740"/>
      <c r="DE94" s="741"/>
      <c r="DF94" s="741"/>
      <c r="DG94" s="741"/>
      <c r="DH94" s="741"/>
      <c r="DI94" s="741"/>
      <c r="DJ94" s="741"/>
      <c r="DK94" s="741"/>
      <c r="DL94" s="741"/>
      <c r="DM94" s="741"/>
      <c r="DN94" s="741"/>
      <c r="DO94" s="741"/>
      <c r="DP94" s="741"/>
      <c r="DQ94" s="741"/>
      <c r="DR94" s="741"/>
      <c r="DS94" s="741"/>
      <c r="DT94" s="741"/>
      <c r="DU94" s="741"/>
      <c r="DV94" s="741"/>
      <c r="DW94" s="741"/>
      <c r="DX94" s="741"/>
      <c r="DY94" s="741"/>
      <c r="DZ94" s="741"/>
      <c r="EA94" s="741"/>
      <c r="EB94" s="741"/>
      <c r="EC94" s="741"/>
      <c r="ED94" s="741"/>
      <c r="EE94" s="741"/>
      <c r="EF94" s="741"/>
      <c r="EG94" s="741"/>
      <c r="EH94" s="741"/>
      <c r="EI94" s="741"/>
      <c r="EJ94" s="741"/>
      <c r="EK94" s="741"/>
      <c r="EL94" s="741"/>
      <c r="EM94" s="741"/>
      <c r="EN94" s="741"/>
      <c r="EO94" s="741"/>
      <c r="EP94" s="741"/>
      <c r="EQ94" s="741"/>
      <c r="ER94" s="741"/>
      <c r="ES94" s="741"/>
      <c r="ET94" s="741"/>
      <c r="EU94" s="741"/>
      <c r="EV94" s="741"/>
      <c r="EW94" s="741"/>
      <c r="EX94" s="741"/>
      <c r="EY94" s="741"/>
      <c r="EZ94" s="741"/>
      <c r="FA94" s="741"/>
      <c r="FB94" s="741"/>
      <c r="FC94" s="741"/>
      <c r="FD94" s="741"/>
      <c r="FE94" s="741"/>
      <c r="FF94" s="741"/>
      <c r="FG94" s="741"/>
      <c r="FH94" s="741"/>
      <c r="FI94" s="741"/>
      <c r="FJ94" s="741"/>
      <c r="FK94" s="741"/>
      <c r="FL94" s="741"/>
      <c r="FM94" s="741"/>
      <c r="FN94" s="741"/>
      <c r="FO94" s="741"/>
      <c r="FP94" s="741"/>
      <c r="FQ94" s="741"/>
      <c r="FR94" s="741"/>
      <c r="FS94" s="741"/>
      <c r="FT94" s="741"/>
      <c r="FU94" s="741"/>
      <c r="FV94" s="741"/>
      <c r="FW94" s="741"/>
      <c r="FX94" s="741"/>
      <c r="FY94" s="741"/>
      <c r="FZ94" s="741"/>
      <c r="GA94" s="741"/>
      <c r="GB94" s="741"/>
      <c r="GC94" s="741"/>
      <c r="GD94" s="741"/>
      <c r="GE94" s="741"/>
      <c r="GF94" s="741"/>
      <c r="GG94" s="741"/>
      <c r="GH94" s="741"/>
      <c r="GI94" s="741"/>
      <c r="GJ94" s="741"/>
      <c r="GK94" s="741"/>
      <c r="GL94" s="741"/>
      <c r="GM94" s="741"/>
      <c r="GN94" s="741"/>
      <c r="GO94" s="741"/>
      <c r="GP94" s="741"/>
      <c r="GQ94" s="741"/>
      <c r="GR94" s="741"/>
      <c r="GS94" s="741"/>
      <c r="GT94" s="741"/>
      <c r="GU94" s="741"/>
      <c r="GV94" s="741"/>
      <c r="GW94" s="741"/>
      <c r="GX94" s="741"/>
      <c r="GY94" s="741"/>
      <c r="GZ94" s="741"/>
      <c r="HA94" s="741"/>
      <c r="HB94" s="741"/>
      <c r="HC94" s="741"/>
      <c r="HD94" s="741"/>
      <c r="HE94" s="741"/>
      <c r="HF94" s="741"/>
      <c r="HG94" s="741"/>
      <c r="HH94" s="741"/>
      <c r="HI94" s="741"/>
      <c r="HJ94" s="741"/>
      <c r="HK94" s="741"/>
      <c r="HL94" s="741"/>
      <c r="HM94" s="741"/>
      <c r="HN94" s="741"/>
      <c r="HO94" s="741"/>
      <c r="HP94" s="741"/>
      <c r="HQ94" s="741"/>
      <c r="HR94" s="741"/>
      <c r="HS94" s="741"/>
      <c r="HT94" s="741"/>
      <c r="HU94" s="741"/>
      <c r="HV94" s="741"/>
      <c r="HW94" s="741"/>
      <c r="HX94" s="741"/>
      <c r="HY94" s="741"/>
      <c r="HZ94" s="741"/>
      <c r="IA94" s="741"/>
      <c r="IB94" s="741"/>
      <c r="IC94" s="741"/>
      <c r="ID94" s="741"/>
      <c r="IE94" s="741"/>
      <c r="IF94" s="741"/>
      <c r="IG94" s="741"/>
      <c r="IH94" s="741"/>
      <c r="II94" s="741"/>
      <c r="IJ94" s="741"/>
      <c r="IK94" s="741"/>
      <c r="IL94" s="741"/>
      <c r="IM94" s="741"/>
      <c r="IN94" s="741"/>
      <c r="IO94" s="741"/>
      <c r="IP94" s="741"/>
      <c r="IQ94" s="741"/>
      <c r="IR94" s="741"/>
      <c r="IS94" s="741"/>
      <c r="IT94" s="741"/>
      <c r="IU94" s="741"/>
      <c r="IV94" s="741"/>
    </row>
    <row r="95" spans="1:256" ht="18.75" thickBot="1">
      <c r="A95" s="730"/>
      <c r="B95" s="731">
        <v>5</v>
      </c>
      <c r="C95" s="752" t="s">
        <v>150</v>
      </c>
      <c r="D95" s="753"/>
      <c r="E95" s="715">
        <v>3</v>
      </c>
      <c r="F95" s="715">
        <v>4</v>
      </c>
      <c r="G95" s="715">
        <v>5</v>
      </c>
      <c r="H95" s="715">
        <v>4</v>
      </c>
      <c r="I95" s="715">
        <v>5</v>
      </c>
      <c r="J95" s="715">
        <v>6</v>
      </c>
      <c r="K95" s="715">
        <v>7</v>
      </c>
      <c r="L95" s="715">
        <v>3</v>
      </c>
      <c r="M95" s="715">
        <v>6</v>
      </c>
      <c r="N95" s="716">
        <f>SUM(E95:M95)</f>
        <v>43</v>
      </c>
      <c r="O95" s="715">
        <v>5</v>
      </c>
      <c r="P95" s="715">
        <v>6</v>
      </c>
      <c r="Q95" s="715">
        <v>6</v>
      </c>
      <c r="R95" s="715">
        <v>6</v>
      </c>
      <c r="S95" s="715">
        <v>7</v>
      </c>
      <c r="T95" s="715">
        <v>5</v>
      </c>
      <c r="U95" s="715">
        <v>3</v>
      </c>
      <c r="V95" s="715">
        <v>6</v>
      </c>
      <c r="W95" s="715">
        <v>4</v>
      </c>
      <c r="X95" s="732">
        <f>SUM(O95:W95)</f>
        <v>48</v>
      </c>
      <c r="Y95" s="732">
        <f>N95+X95</f>
        <v>91</v>
      </c>
      <c r="Z95" s="733"/>
      <c r="AA95" s="667">
        <f t="shared" si="90"/>
        <v>-1</v>
      </c>
      <c r="AB95" s="667">
        <f t="shared" si="90"/>
        <v>1</v>
      </c>
      <c r="AC95" s="667">
        <f t="shared" si="90"/>
        <v>1</v>
      </c>
      <c r="AD95" s="667">
        <f t="shared" si="90"/>
        <v>0</v>
      </c>
      <c r="AE95" s="667">
        <f t="shared" si="90"/>
        <v>2</v>
      </c>
      <c r="AF95" s="667">
        <f t="shared" si="90"/>
        <v>2</v>
      </c>
      <c r="AG95" s="667">
        <f t="shared" si="90"/>
        <v>2</v>
      </c>
      <c r="AH95" s="667">
        <f t="shared" si="90"/>
        <v>0</v>
      </c>
      <c r="AI95" s="667">
        <f t="shared" si="90"/>
        <v>2</v>
      </c>
      <c r="AJ95" s="667">
        <f t="shared" si="91"/>
        <v>1</v>
      </c>
      <c r="AK95" s="667">
        <f t="shared" si="91"/>
        <v>3</v>
      </c>
      <c r="AL95" s="667">
        <f t="shared" si="91"/>
        <v>2</v>
      </c>
      <c r="AM95" s="667">
        <f t="shared" si="91"/>
        <v>2</v>
      </c>
      <c r="AN95" s="667">
        <f t="shared" si="91"/>
        <v>3</v>
      </c>
      <c r="AO95" s="667">
        <f t="shared" si="91"/>
        <v>0</v>
      </c>
      <c r="AP95" s="667">
        <f t="shared" si="91"/>
        <v>0</v>
      </c>
      <c r="AQ95" s="667">
        <f t="shared" si="91"/>
        <v>1</v>
      </c>
      <c r="AR95" s="667">
        <f t="shared" si="91"/>
        <v>0</v>
      </c>
      <c r="AS95" s="734">
        <f>COUNTIF($AA95:$AR95,"=-2")</f>
        <v>0</v>
      </c>
      <c r="AT95" s="735">
        <f>COUNTIF($AA95:$AR95,"=-1")</f>
        <v>1</v>
      </c>
      <c r="AU95" s="735">
        <f>COUNTIF($AA95:$AR95,"=0")</f>
        <v>5</v>
      </c>
      <c r="AV95" s="735">
        <f>COUNTIF($AA95:$AR95,"=1")</f>
        <v>4</v>
      </c>
      <c r="AW95" s="735">
        <f>COUNTIF($AA95:$AR95,"=2")</f>
        <v>6</v>
      </c>
      <c r="AX95" s="736">
        <f>COUNTIF($AA95:$AR95,"&gt;2")</f>
        <v>2</v>
      </c>
      <c r="AY95" s="711">
        <f t="shared" si="92"/>
      </c>
      <c r="AZ95" s="711">
        <f t="shared" si="92"/>
        <v>1</v>
      </c>
      <c r="BA95" s="711">
        <f t="shared" si="92"/>
      </c>
      <c r="BB95" s="711">
        <f t="shared" si="92"/>
      </c>
      <c r="BC95" s="711">
        <f t="shared" si="92"/>
        <v>2</v>
      </c>
      <c r="BD95" s="711">
        <f t="shared" si="92"/>
      </c>
      <c r="BE95" s="711">
        <f t="shared" si="92"/>
      </c>
      <c r="BF95" s="711">
        <f t="shared" si="92"/>
        <v>0</v>
      </c>
      <c r="BG95" s="711">
        <f t="shared" si="92"/>
      </c>
      <c r="BH95" s="711">
        <f t="shared" si="92"/>
      </c>
      <c r="BI95" s="711">
        <f t="shared" si="92"/>
        <v>3</v>
      </c>
      <c r="BJ95" s="711">
        <f t="shared" si="92"/>
      </c>
      <c r="BK95" s="711">
        <f t="shared" si="92"/>
      </c>
      <c r="BL95" s="711">
        <f t="shared" si="92"/>
      </c>
      <c r="BM95" s="711">
        <f t="shared" si="92"/>
      </c>
      <c r="BN95" s="711">
        <f t="shared" si="92"/>
        <v>0</v>
      </c>
      <c r="BO95" s="711">
        <f t="shared" si="93"/>
      </c>
      <c r="BP95" s="712">
        <f t="shared" si="93"/>
      </c>
      <c r="BQ95" s="711">
        <f t="shared" si="94"/>
        <v>-1</v>
      </c>
      <c r="BR95" s="711">
        <f t="shared" si="94"/>
      </c>
      <c r="BS95" s="711">
        <f t="shared" si="94"/>
        <v>1</v>
      </c>
      <c r="BT95" s="711">
        <f t="shared" si="94"/>
        <v>0</v>
      </c>
      <c r="BU95" s="711">
        <f t="shared" si="94"/>
      </c>
      <c r="BV95" s="711">
        <f t="shared" si="94"/>
        <v>2</v>
      </c>
      <c r="BW95" s="711">
        <f t="shared" si="94"/>
      </c>
      <c r="BX95" s="711">
        <f t="shared" si="94"/>
      </c>
      <c r="BY95" s="711">
        <f t="shared" si="94"/>
        <v>2</v>
      </c>
      <c r="BZ95" s="711">
        <f t="shared" si="94"/>
        <v>1</v>
      </c>
      <c r="CA95" s="711">
        <f t="shared" si="94"/>
      </c>
      <c r="CB95" s="711">
        <f t="shared" si="94"/>
        <v>2</v>
      </c>
      <c r="CC95" s="711">
        <f t="shared" si="94"/>
        <v>2</v>
      </c>
      <c r="CD95" s="711">
        <f t="shared" si="94"/>
        <v>3</v>
      </c>
      <c r="CE95" s="711">
        <f t="shared" si="94"/>
      </c>
      <c r="CF95" s="711">
        <f t="shared" si="94"/>
      </c>
      <c r="CG95" s="711">
        <f t="shared" si="95"/>
      </c>
      <c r="CH95" s="711">
        <f t="shared" si="95"/>
        <v>0</v>
      </c>
      <c r="CI95" s="720">
        <f t="shared" si="96"/>
      </c>
      <c r="CJ95" s="711">
        <f t="shared" si="96"/>
      </c>
      <c r="CK95" s="711">
        <f t="shared" si="96"/>
      </c>
      <c r="CL95" s="711">
        <f t="shared" si="96"/>
      </c>
      <c r="CM95" s="711">
        <f t="shared" si="96"/>
      </c>
      <c r="CN95" s="711">
        <f t="shared" si="96"/>
      </c>
      <c r="CO95" s="711">
        <f t="shared" si="96"/>
        <v>2</v>
      </c>
      <c r="CP95" s="711">
        <f t="shared" si="96"/>
      </c>
      <c r="CQ95" s="711">
        <f t="shared" si="96"/>
      </c>
      <c r="CR95" s="711">
        <f t="shared" si="96"/>
      </c>
      <c r="CS95" s="711">
        <f t="shared" si="96"/>
      </c>
      <c r="CT95" s="711">
        <f t="shared" si="96"/>
      </c>
      <c r="CU95" s="711">
        <f t="shared" si="96"/>
      </c>
      <c r="CV95" s="711">
        <f t="shared" si="96"/>
      </c>
      <c r="CW95" s="711">
        <f t="shared" si="96"/>
        <v>0</v>
      </c>
      <c r="CX95" s="711">
        <f t="shared" si="96"/>
      </c>
      <c r="CY95" s="711">
        <f t="shared" si="97"/>
        <v>1</v>
      </c>
      <c r="CZ95" s="711">
        <f t="shared" si="97"/>
      </c>
      <c r="DA95" s="737">
        <f>SUM(AY95:BP95)</f>
        <v>6</v>
      </c>
      <c r="DB95" s="738">
        <f>SUM(BQ95:CH95)</f>
        <v>12</v>
      </c>
      <c r="DC95" s="739">
        <f>SUM(CI95:CZ95)</f>
        <v>3</v>
      </c>
      <c r="DD95" s="740"/>
      <c r="DE95" s="741"/>
      <c r="DF95" s="741"/>
      <c r="DG95" s="741"/>
      <c r="DH95" s="741"/>
      <c r="DI95" s="741"/>
      <c r="DJ95" s="741"/>
      <c r="DK95" s="741"/>
      <c r="DL95" s="741"/>
      <c r="DM95" s="741"/>
      <c r="DN95" s="741"/>
      <c r="DO95" s="741"/>
      <c r="DP95" s="741"/>
      <c r="DQ95" s="741"/>
      <c r="DR95" s="741"/>
      <c r="DS95" s="741"/>
      <c r="DT95" s="741"/>
      <c r="DU95" s="741"/>
      <c r="DV95" s="741"/>
      <c r="DW95" s="741"/>
      <c r="DX95" s="741"/>
      <c r="DY95" s="741"/>
      <c r="DZ95" s="741"/>
      <c r="EA95" s="741"/>
      <c r="EB95" s="741"/>
      <c r="EC95" s="741"/>
      <c r="ED95" s="741"/>
      <c r="EE95" s="741"/>
      <c r="EF95" s="741"/>
      <c r="EG95" s="741"/>
      <c r="EH95" s="741"/>
      <c r="EI95" s="741"/>
      <c r="EJ95" s="741"/>
      <c r="EK95" s="741"/>
      <c r="EL95" s="741"/>
      <c r="EM95" s="741"/>
      <c r="EN95" s="741"/>
      <c r="EO95" s="741"/>
      <c r="EP95" s="741"/>
      <c r="EQ95" s="741"/>
      <c r="ER95" s="741"/>
      <c r="ES95" s="741"/>
      <c r="ET95" s="741"/>
      <c r="EU95" s="741"/>
      <c r="EV95" s="741"/>
      <c r="EW95" s="741"/>
      <c r="EX95" s="741"/>
      <c r="EY95" s="741"/>
      <c r="EZ95" s="741"/>
      <c r="FA95" s="741"/>
      <c r="FB95" s="741"/>
      <c r="FC95" s="741"/>
      <c r="FD95" s="741"/>
      <c r="FE95" s="741"/>
      <c r="FF95" s="741"/>
      <c r="FG95" s="741"/>
      <c r="FH95" s="741"/>
      <c r="FI95" s="741"/>
      <c r="FJ95" s="741"/>
      <c r="FK95" s="741"/>
      <c r="FL95" s="741"/>
      <c r="FM95" s="741"/>
      <c r="FN95" s="741"/>
      <c r="FO95" s="741"/>
      <c r="FP95" s="741"/>
      <c r="FQ95" s="741"/>
      <c r="FR95" s="741"/>
      <c r="FS95" s="741"/>
      <c r="FT95" s="741"/>
      <c r="FU95" s="741"/>
      <c r="FV95" s="741"/>
      <c r="FW95" s="741"/>
      <c r="FX95" s="741"/>
      <c r="FY95" s="741"/>
      <c r="FZ95" s="741"/>
      <c r="GA95" s="741"/>
      <c r="GB95" s="741"/>
      <c r="GC95" s="741"/>
      <c r="GD95" s="741"/>
      <c r="GE95" s="741"/>
      <c r="GF95" s="741"/>
      <c r="GG95" s="741"/>
      <c r="GH95" s="741"/>
      <c r="GI95" s="741"/>
      <c r="GJ95" s="741"/>
      <c r="GK95" s="741"/>
      <c r="GL95" s="741"/>
      <c r="GM95" s="741"/>
      <c r="GN95" s="741"/>
      <c r="GO95" s="741"/>
      <c r="GP95" s="741"/>
      <c r="GQ95" s="741"/>
      <c r="GR95" s="741"/>
      <c r="GS95" s="741"/>
      <c r="GT95" s="741"/>
      <c r="GU95" s="741"/>
      <c r="GV95" s="741"/>
      <c r="GW95" s="741"/>
      <c r="GX95" s="741"/>
      <c r="GY95" s="741"/>
      <c r="GZ95" s="741"/>
      <c r="HA95" s="741"/>
      <c r="HB95" s="741"/>
      <c r="HC95" s="741"/>
      <c r="HD95" s="741"/>
      <c r="HE95" s="741"/>
      <c r="HF95" s="741"/>
      <c r="HG95" s="741"/>
      <c r="HH95" s="741"/>
      <c r="HI95" s="741"/>
      <c r="HJ95" s="741"/>
      <c r="HK95" s="741"/>
      <c r="HL95" s="741"/>
      <c r="HM95" s="741"/>
      <c r="HN95" s="741"/>
      <c r="HO95" s="741"/>
      <c r="HP95" s="741"/>
      <c r="HQ95" s="741"/>
      <c r="HR95" s="741"/>
      <c r="HS95" s="741"/>
      <c r="HT95" s="741"/>
      <c r="HU95" s="741"/>
      <c r="HV95" s="741"/>
      <c r="HW95" s="741"/>
      <c r="HX95" s="741"/>
      <c r="HY95" s="741"/>
      <c r="HZ95" s="741"/>
      <c r="IA95" s="741"/>
      <c r="IB95" s="741"/>
      <c r="IC95" s="741"/>
      <c r="ID95" s="741"/>
      <c r="IE95" s="741"/>
      <c r="IF95" s="741"/>
      <c r="IG95" s="741"/>
      <c r="IH95" s="741"/>
      <c r="II95" s="741"/>
      <c r="IJ95" s="741"/>
      <c r="IK95" s="741"/>
      <c r="IL95" s="741"/>
      <c r="IM95" s="741"/>
      <c r="IN95" s="741"/>
      <c r="IO95" s="741"/>
      <c r="IP95" s="741"/>
      <c r="IQ95" s="741"/>
      <c r="IR95" s="741"/>
      <c r="IS95" s="741"/>
      <c r="IT95" s="741"/>
      <c r="IU95" s="741"/>
      <c r="IV95" s="741"/>
    </row>
    <row r="96" spans="1:108" ht="15">
      <c r="A96" s="674"/>
      <c r="B96" s="208"/>
      <c r="C96" s="208"/>
      <c r="D96" s="208"/>
      <c r="E96" s="742"/>
      <c r="F96" s="742"/>
      <c r="G96" s="742"/>
      <c r="H96" s="742"/>
      <c r="I96" s="742"/>
      <c r="J96" s="742"/>
      <c r="K96" s="742"/>
      <c r="L96" s="742"/>
      <c r="M96" s="742"/>
      <c r="N96" s="742"/>
      <c r="O96" s="742"/>
      <c r="P96" s="744"/>
      <c r="Q96" s="744"/>
      <c r="R96" s="744"/>
      <c r="S96" s="744"/>
      <c r="T96" s="744"/>
      <c r="U96" s="744"/>
      <c r="V96" s="744"/>
      <c r="W96" s="744"/>
      <c r="X96" s="813">
        <f>SUM(Y91:Y95)-MAX(Y91:Y95)</f>
        <v>350</v>
      </c>
      <c r="Y96" s="814"/>
      <c r="Z96" s="681"/>
      <c r="AA96" s="667"/>
      <c r="AB96" s="667"/>
      <c r="AC96" s="667"/>
      <c r="AD96" s="667"/>
      <c r="AE96" s="667"/>
      <c r="AF96" s="667"/>
      <c r="AG96" s="667"/>
      <c r="AH96" s="667"/>
      <c r="AI96" s="667"/>
      <c r="AJ96" s="667"/>
      <c r="AK96" s="667"/>
      <c r="AL96" s="667"/>
      <c r="AM96" s="667"/>
      <c r="AN96" s="667"/>
      <c r="AO96" s="667"/>
      <c r="AP96" s="667"/>
      <c r="AQ96" s="667"/>
      <c r="AR96" s="667"/>
      <c r="AS96" s="819">
        <f>SUM(AS91:AS95)</f>
        <v>0</v>
      </c>
      <c r="AT96" s="807">
        <f aca="true" t="shared" si="98" ref="AT96:AZ96">SUM(AT91:AT95)</f>
        <v>2</v>
      </c>
      <c r="AU96" s="807">
        <f t="shared" si="98"/>
        <v>27</v>
      </c>
      <c r="AV96" s="807">
        <f t="shared" si="98"/>
        <v>31</v>
      </c>
      <c r="AW96" s="807">
        <f t="shared" si="98"/>
        <v>18</v>
      </c>
      <c r="AX96" s="809">
        <f t="shared" si="98"/>
        <v>12</v>
      </c>
      <c r="AY96" s="711">
        <f t="shared" si="98"/>
        <v>0</v>
      </c>
      <c r="AZ96" s="711">
        <f t="shared" si="98"/>
        <v>5</v>
      </c>
      <c r="BA96" s="711">
        <f>SUM(BA91:BA95)</f>
        <v>0</v>
      </c>
      <c r="BB96" s="711">
        <f aca="true" t="shared" si="99" ref="BB96:DC96">SUM(BB91:BB95)</f>
        <v>0</v>
      </c>
      <c r="BC96" s="711">
        <f t="shared" si="99"/>
        <v>3</v>
      </c>
      <c r="BD96" s="711">
        <f t="shared" si="99"/>
        <v>0</v>
      </c>
      <c r="BE96" s="711">
        <f t="shared" si="99"/>
        <v>0</v>
      </c>
      <c r="BF96" s="711">
        <f t="shared" si="99"/>
        <v>3</v>
      </c>
      <c r="BG96" s="711">
        <f t="shared" si="99"/>
        <v>0</v>
      </c>
      <c r="BH96" s="711">
        <f t="shared" si="99"/>
        <v>0</v>
      </c>
      <c r="BI96" s="711">
        <f t="shared" si="99"/>
        <v>8</v>
      </c>
      <c r="BJ96" s="711">
        <f t="shared" si="99"/>
        <v>0</v>
      </c>
      <c r="BK96" s="711">
        <f t="shared" si="99"/>
        <v>0</v>
      </c>
      <c r="BL96" s="711">
        <f t="shared" si="99"/>
        <v>0</v>
      </c>
      <c r="BM96" s="711">
        <f t="shared" si="99"/>
        <v>0</v>
      </c>
      <c r="BN96" s="711">
        <f t="shared" si="99"/>
        <v>3</v>
      </c>
      <c r="BO96" s="711">
        <f t="shared" si="99"/>
        <v>0</v>
      </c>
      <c r="BP96" s="712">
        <f t="shared" si="99"/>
        <v>0</v>
      </c>
      <c r="BQ96" s="711">
        <f t="shared" si="99"/>
        <v>4</v>
      </c>
      <c r="BR96" s="711">
        <f t="shared" si="99"/>
        <v>0</v>
      </c>
      <c r="BS96" s="711">
        <f t="shared" si="99"/>
        <v>6</v>
      </c>
      <c r="BT96" s="711">
        <f t="shared" si="99"/>
        <v>0</v>
      </c>
      <c r="BU96" s="711">
        <f t="shared" si="99"/>
        <v>0</v>
      </c>
      <c r="BV96" s="711">
        <f t="shared" si="99"/>
        <v>9</v>
      </c>
      <c r="BW96" s="711">
        <f t="shared" si="99"/>
        <v>0</v>
      </c>
      <c r="BX96" s="711">
        <f t="shared" si="99"/>
        <v>0</v>
      </c>
      <c r="BY96" s="711">
        <f t="shared" si="99"/>
        <v>7</v>
      </c>
      <c r="BZ96" s="711">
        <f t="shared" si="99"/>
        <v>6</v>
      </c>
      <c r="CA96" s="711">
        <f t="shared" si="99"/>
        <v>0</v>
      </c>
      <c r="CB96" s="711">
        <f t="shared" si="99"/>
        <v>11</v>
      </c>
      <c r="CC96" s="711">
        <f t="shared" si="99"/>
        <v>6</v>
      </c>
      <c r="CD96" s="711">
        <f t="shared" si="99"/>
        <v>5</v>
      </c>
      <c r="CE96" s="711">
        <f t="shared" si="99"/>
        <v>0</v>
      </c>
      <c r="CF96" s="711">
        <f t="shared" si="99"/>
        <v>0</v>
      </c>
      <c r="CG96" s="711">
        <f t="shared" si="99"/>
        <v>0</v>
      </c>
      <c r="CH96" s="711">
        <f t="shared" si="99"/>
        <v>4</v>
      </c>
      <c r="CI96" s="720">
        <f t="shared" si="99"/>
        <v>0</v>
      </c>
      <c r="CJ96" s="711">
        <f t="shared" si="99"/>
        <v>0</v>
      </c>
      <c r="CK96" s="711">
        <f t="shared" si="99"/>
        <v>0</v>
      </c>
      <c r="CL96" s="711">
        <f t="shared" si="99"/>
        <v>0</v>
      </c>
      <c r="CM96" s="711">
        <f t="shared" si="99"/>
        <v>0</v>
      </c>
      <c r="CN96" s="711">
        <f t="shared" si="99"/>
        <v>0</v>
      </c>
      <c r="CO96" s="711">
        <f t="shared" si="99"/>
        <v>9</v>
      </c>
      <c r="CP96" s="711">
        <f t="shared" si="99"/>
        <v>0</v>
      </c>
      <c r="CQ96" s="711">
        <f t="shared" si="99"/>
        <v>0</v>
      </c>
      <c r="CR96" s="711">
        <f t="shared" si="99"/>
        <v>0</v>
      </c>
      <c r="CS96" s="711">
        <f t="shared" si="99"/>
        <v>0</v>
      </c>
      <c r="CT96" s="711">
        <f t="shared" si="99"/>
        <v>0</v>
      </c>
      <c r="CU96" s="711">
        <f t="shared" si="99"/>
        <v>0</v>
      </c>
      <c r="CV96" s="711">
        <f t="shared" si="99"/>
        <v>0</v>
      </c>
      <c r="CW96" s="711">
        <f t="shared" si="99"/>
        <v>5</v>
      </c>
      <c r="CX96" s="711">
        <f t="shared" si="99"/>
        <v>0</v>
      </c>
      <c r="CY96" s="711">
        <f t="shared" si="99"/>
        <v>8</v>
      </c>
      <c r="CZ96" s="711">
        <f t="shared" si="99"/>
        <v>0</v>
      </c>
      <c r="DA96" s="811">
        <f t="shared" si="99"/>
        <v>22</v>
      </c>
      <c r="DB96" s="821">
        <f t="shared" si="99"/>
        <v>58</v>
      </c>
      <c r="DC96" s="823">
        <f t="shared" si="99"/>
        <v>22</v>
      </c>
      <c r="DD96" s="687"/>
    </row>
    <row r="97" spans="1:108" ht="15.75" thickBot="1">
      <c r="A97" s="674"/>
      <c r="B97" s="208"/>
      <c r="C97" s="208"/>
      <c r="D97" s="208"/>
      <c r="E97" s="742"/>
      <c r="F97" s="742"/>
      <c r="G97" s="742"/>
      <c r="H97" s="742"/>
      <c r="I97" s="742"/>
      <c r="J97" s="742"/>
      <c r="K97" s="742"/>
      <c r="L97" s="742"/>
      <c r="M97" s="742"/>
      <c r="N97" s="742"/>
      <c r="O97" s="742"/>
      <c r="P97" s="744"/>
      <c r="Q97" s="744"/>
      <c r="R97" s="744"/>
      <c r="S97" s="744"/>
      <c r="T97" s="744"/>
      <c r="U97" s="744"/>
      <c r="V97" s="744"/>
      <c r="W97" s="744"/>
      <c r="X97" s="815"/>
      <c r="Y97" s="816"/>
      <c r="Z97" s="681"/>
      <c r="AA97" s="667"/>
      <c r="AB97" s="667"/>
      <c r="AC97" s="667"/>
      <c r="AD97" s="667"/>
      <c r="AE97" s="667"/>
      <c r="AF97" s="667"/>
      <c r="AG97" s="667"/>
      <c r="AH97" s="667"/>
      <c r="AI97" s="667"/>
      <c r="AJ97" s="667"/>
      <c r="AK97" s="667"/>
      <c r="AL97" s="667"/>
      <c r="AM97" s="667"/>
      <c r="AN97" s="667"/>
      <c r="AO97" s="667"/>
      <c r="AP97" s="667"/>
      <c r="AQ97" s="667"/>
      <c r="AR97" s="667"/>
      <c r="AS97" s="820"/>
      <c r="AT97" s="808"/>
      <c r="AU97" s="808"/>
      <c r="AV97" s="808"/>
      <c r="AW97" s="808"/>
      <c r="AX97" s="810"/>
      <c r="AY97" s="711"/>
      <c r="AZ97" s="711"/>
      <c r="BA97" s="711"/>
      <c r="BB97" s="711"/>
      <c r="BC97" s="711"/>
      <c r="BD97" s="711"/>
      <c r="BE97" s="711"/>
      <c r="BF97" s="711"/>
      <c r="BG97" s="711"/>
      <c r="BH97" s="711"/>
      <c r="BI97" s="711"/>
      <c r="BJ97" s="711"/>
      <c r="BK97" s="711"/>
      <c r="BL97" s="711"/>
      <c r="BM97" s="711"/>
      <c r="BN97" s="711"/>
      <c r="BO97" s="711"/>
      <c r="BP97" s="712"/>
      <c r="BQ97" s="711"/>
      <c r="BR97" s="711"/>
      <c r="BS97" s="711"/>
      <c r="BT97" s="711"/>
      <c r="BU97" s="711"/>
      <c r="BV97" s="711"/>
      <c r="BW97" s="711"/>
      <c r="BX97" s="711"/>
      <c r="BY97" s="711"/>
      <c r="BZ97" s="711"/>
      <c r="CA97" s="711"/>
      <c r="CB97" s="711"/>
      <c r="CC97" s="711"/>
      <c r="CD97" s="711"/>
      <c r="CE97" s="711"/>
      <c r="CF97" s="711"/>
      <c r="CG97" s="711"/>
      <c r="CH97" s="711"/>
      <c r="CI97" s="720"/>
      <c r="CJ97" s="711"/>
      <c r="CK97" s="711"/>
      <c r="CL97" s="711"/>
      <c r="CM97" s="711"/>
      <c r="CN97" s="711"/>
      <c r="CO97" s="711"/>
      <c r="CP97" s="711"/>
      <c r="CQ97" s="711"/>
      <c r="CR97" s="711"/>
      <c r="CS97" s="711"/>
      <c r="CT97" s="711"/>
      <c r="CU97" s="711"/>
      <c r="CV97" s="711"/>
      <c r="CW97" s="711"/>
      <c r="CX97" s="711"/>
      <c r="CY97" s="711"/>
      <c r="CZ97" s="711"/>
      <c r="DA97" s="812"/>
      <c r="DB97" s="822"/>
      <c r="DC97" s="824"/>
      <c r="DD97" s="687"/>
    </row>
    <row r="98" spans="1:108" ht="15.75" thickBot="1">
      <c r="A98" s="674"/>
      <c r="B98" s="208"/>
      <c r="C98" s="208"/>
      <c r="D98" s="208"/>
      <c r="E98" s="742"/>
      <c r="F98" s="742"/>
      <c r="G98" s="742"/>
      <c r="H98" s="742"/>
      <c r="I98" s="742"/>
      <c r="J98" s="742"/>
      <c r="K98" s="742"/>
      <c r="L98" s="742"/>
      <c r="M98" s="742"/>
      <c r="N98" s="742"/>
      <c r="O98" s="742"/>
      <c r="P98" s="744"/>
      <c r="Q98" s="744"/>
      <c r="R98" s="744"/>
      <c r="S98" s="744"/>
      <c r="T98" s="744"/>
      <c r="U98" s="744"/>
      <c r="V98" s="744"/>
      <c r="W98" s="744"/>
      <c r="X98" s="817"/>
      <c r="Y98" s="818"/>
      <c r="Z98" s="681"/>
      <c r="AA98" s="667"/>
      <c r="AB98" s="667"/>
      <c r="AC98" s="667"/>
      <c r="AD98" s="667"/>
      <c r="AE98" s="667"/>
      <c r="AF98" s="667"/>
      <c r="AG98" s="667"/>
      <c r="AH98" s="667"/>
      <c r="AI98" s="667"/>
      <c r="AJ98" s="667"/>
      <c r="AK98" s="667"/>
      <c r="AL98" s="667"/>
      <c r="AM98" s="667"/>
      <c r="AN98" s="667"/>
      <c r="AO98" s="667"/>
      <c r="AP98" s="667"/>
      <c r="AQ98" s="667"/>
      <c r="AR98" s="667"/>
      <c r="AS98" s="682"/>
      <c r="AT98" s="683"/>
      <c r="AU98" s="683"/>
      <c r="AV98" s="683"/>
      <c r="AW98" s="683"/>
      <c r="AX98" s="683"/>
      <c r="AY98" s="684"/>
      <c r="AZ98" s="685"/>
      <c r="BA98" s="685"/>
      <c r="BB98" s="685"/>
      <c r="BC98" s="685"/>
      <c r="BD98" s="685"/>
      <c r="BE98" s="685"/>
      <c r="BF98" s="685"/>
      <c r="BG98" s="685"/>
      <c r="BH98" s="685"/>
      <c r="BI98" s="685"/>
      <c r="BJ98" s="685"/>
      <c r="BK98" s="685"/>
      <c r="BL98" s="685"/>
      <c r="BM98" s="685"/>
      <c r="BN98" s="685"/>
      <c r="BO98" s="685"/>
      <c r="BP98" s="686"/>
      <c r="BQ98" s="685"/>
      <c r="BR98" s="685"/>
      <c r="BS98" s="685"/>
      <c r="BT98" s="685"/>
      <c r="BU98" s="685"/>
      <c r="BV98" s="685"/>
      <c r="BW98" s="685"/>
      <c r="BX98" s="685"/>
      <c r="BY98" s="685"/>
      <c r="BZ98" s="685"/>
      <c r="CA98" s="685"/>
      <c r="CB98" s="685"/>
      <c r="CC98" s="685"/>
      <c r="CD98" s="685"/>
      <c r="CE98" s="685"/>
      <c r="CF98" s="685"/>
      <c r="CG98" s="685"/>
      <c r="CH98" s="685"/>
      <c r="CI98" s="684"/>
      <c r="CJ98" s="685"/>
      <c r="CK98" s="685"/>
      <c r="CL98" s="685"/>
      <c r="CM98" s="685"/>
      <c r="CN98" s="685"/>
      <c r="CO98" s="685"/>
      <c r="CP98" s="685"/>
      <c r="CQ98" s="685"/>
      <c r="CR98" s="685"/>
      <c r="CS98" s="685"/>
      <c r="CT98" s="685"/>
      <c r="CU98" s="685"/>
      <c r="CV98" s="685"/>
      <c r="CW98" s="685"/>
      <c r="CX98" s="685"/>
      <c r="CY98" s="685"/>
      <c r="CZ98" s="686"/>
      <c r="DA98" s="683"/>
      <c r="DB98" s="683"/>
      <c r="DC98" s="683"/>
      <c r="DD98" s="687"/>
    </row>
    <row r="99" spans="1:108" ht="15">
      <c r="A99" s="688"/>
      <c r="B99" s="745"/>
      <c r="C99" s="746" t="str">
        <f>C89</f>
        <v>KOHLER</v>
      </c>
      <c r="D99" s="746" t="str">
        <f>C89</f>
        <v>KOHLER</v>
      </c>
      <c r="E99" s="747">
        <f>SUM(E91:E95)-MAX(E91:E95)</f>
        <v>18</v>
      </c>
      <c r="F99" s="747">
        <f aca="true" t="shared" si="100" ref="F99:Y99">SUM(F91:F95)-MAX(F91:F95)</f>
        <v>14</v>
      </c>
      <c r="G99" s="747">
        <f t="shared" si="100"/>
        <v>20</v>
      </c>
      <c r="H99" s="747">
        <f t="shared" si="100"/>
        <v>16</v>
      </c>
      <c r="I99" s="747">
        <f t="shared" si="100"/>
        <v>13</v>
      </c>
      <c r="J99" s="747">
        <f t="shared" si="100"/>
        <v>22</v>
      </c>
      <c r="K99" s="747">
        <f t="shared" si="100"/>
        <v>26</v>
      </c>
      <c r="L99" s="747">
        <f t="shared" si="100"/>
        <v>14</v>
      </c>
      <c r="M99" s="747">
        <f t="shared" si="100"/>
        <v>20</v>
      </c>
      <c r="N99" s="747">
        <f t="shared" si="100"/>
        <v>169</v>
      </c>
      <c r="O99" s="747">
        <f t="shared" si="100"/>
        <v>19</v>
      </c>
      <c r="P99" s="747">
        <f t="shared" si="100"/>
        <v>17</v>
      </c>
      <c r="Q99" s="747">
        <f t="shared" si="100"/>
        <v>23</v>
      </c>
      <c r="R99" s="747">
        <f t="shared" si="100"/>
        <v>20</v>
      </c>
      <c r="S99" s="747">
        <f t="shared" si="100"/>
        <v>18</v>
      </c>
      <c r="T99" s="747">
        <f t="shared" si="100"/>
        <v>23</v>
      </c>
      <c r="U99" s="747">
        <f t="shared" si="100"/>
        <v>14</v>
      </c>
      <c r="V99" s="747">
        <f t="shared" si="100"/>
        <v>25</v>
      </c>
      <c r="W99" s="747">
        <f t="shared" si="100"/>
        <v>18</v>
      </c>
      <c r="X99" s="747">
        <f t="shared" si="100"/>
        <v>181</v>
      </c>
      <c r="Y99" s="747">
        <f t="shared" si="100"/>
        <v>350</v>
      </c>
      <c r="Z99" s="748"/>
      <c r="AA99" s="667"/>
      <c r="AB99" s="667"/>
      <c r="AC99" s="667"/>
      <c r="AD99" s="667"/>
      <c r="AE99" s="667"/>
      <c r="AF99" s="667"/>
      <c r="AG99" s="667"/>
      <c r="AH99" s="667"/>
      <c r="AI99" s="667"/>
      <c r="AJ99" s="667"/>
      <c r="AK99" s="667"/>
      <c r="AL99" s="667"/>
      <c r="AM99" s="667"/>
      <c r="AN99" s="667"/>
      <c r="AO99" s="667"/>
      <c r="AP99" s="667"/>
      <c r="AQ99" s="667"/>
      <c r="AR99" s="667"/>
      <c r="AS99" s="682"/>
      <c r="AT99" s="683"/>
      <c r="AU99" s="683"/>
      <c r="AV99" s="683"/>
      <c r="AW99" s="683"/>
      <c r="AX99" s="683"/>
      <c r="AY99" s="684"/>
      <c r="AZ99" s="685"/>
      <c r="BA99" s="685"/>
      <c r="BB99" s="685"/>
      <c r="BC99" s="685"/>
      <c r="BD99" s="685"/>
      <c r="BE99" s="685"/>
      <c r="BF99" s="685"/>
      <c r="BG99" s="685"/>
      <c r="BH99" s="685"/>
      <c r="BI99" s="685"/>
      <c r="BJ99" s="685"/>
      <c r="BK99" s="685"/>
      <c r="BL99" s="685"/>
      <c r="BM99" s="685"/>
      <c r="BN99" s="685"/>
      <c r="BO99" s="685"/>
      <c r="BP99" s="686"/>
      <c r="BQ99" s="685"/>
      <c r="BR99" s="685"/>
      <c r="BS99" s="685"/>
      <c r="BT99" s="685"/>
      <c r="BU99" s="685"/>
      <c r="BV99" s="685"/>
      <c r="BW99" s="685"/>
      <c r="BX99" s="685"/>
      <c r="BY99" s="685"/>
      <c r="BZ99" s="685"/>
      <c r="CA99" s="685"/>
      <c r="CB99" s="685"/>
      <c r="CC99" s="685"/>
      <c r="CD99" s="685"/>
      <c r="CE99" s="685"/>
      <c r="CF99" s="685"/>
      <c r="CG99" s="685"/>
      <c r="CH99" s="685"/>
      <c r="CI99" s="684"/>
      <c r="CJ99" s="685"/>
      <c r="CK99" s="685"/>
      <c r="CL99" s="685"/>
      <c r="CM99" s="685"/>
      <c r="CN99" s="685"/>
      <c r="CO99" s="685"/>
      <c r="CP99" s="685"/>
      <c r="CQ99" s="685"/>
      <c r="CR99" s="685"/>
      <c r="CS99" s="685"/>
      <c r="CT99" s="685"/>
      <c r="CU99" s="685"/>
      <c r="CV99" s="685"/>
      <c r="CW99" s="685"/>
      <c r="CX99" s="685"/>
      <c r="CY99" s="685"/>
      <c r="CZ99" s="686"/>
      <c r="DA99" s="683"/>
      <c r="DB99" s="683"/>
      <c r="DC99" s="683"/>
      <c r="DD99" s="687"/>
    </row>
    <row r="100" spans="1:108" ht="15">
      <c r="A100" s="674"/>
      <c r="B100" s="695"/>
      <c r="C100" s="696"/>
      <c r="D100" s="697" t="s">
        <v>50</v>
      </c>
      <c r="E100" s="702">
        <f aca="true" t="shared" si="101" ref="E100:Y100">E$4</f>
        <v>4</v>
      </c>
      <c r="F100" s="702">
        <f t="shared" si="101"/>
        <v>3</v>
      </c>
      <c r="G100" s="702">
        <f t="shared" si="101"/>
        <v>4</v>
      </c>
      <c r="H100" s="702">
        <f t="shared" si="101"/>
        <v>4</v>
      </c>
      <c r="I100" s="702">
        <f t="shared" si="101"/>
        <v>3</v>
      </c>
      <c r="J100" s="702">
        <f t="shared" si="101"/>
        <v>4</v>
      </c>
      <c r="K100" s="702">
        <f t="shared" si="101"/>
        <v>5</v>
      </c>
      <c r="L100" s="702">
        <f t="shared" si="101"/>
        <v>3</v>
      </c>
      <c r="M100" s="702">
        <f t="shared" si="101"/>
        <v>4</v>
      </c>
      <c r="N100" s="702">
        <f t="shared" si="101"/>
        <v>34</v>
      </c>
      <c r="O100" s="702">
        <f t="shared" si="101"/>
        <v>4</v>
      </c>
      <c r="P100" s="702">
        <f t="shared" si="101"/>
        <v>3</v>
      </c>
      <c r="Q100" s="702">
        <f t="shared" si="101"/>
        <v>4</v>
      </c>
      <c r="R100" s="702">
        <f t="shared" si="101"/>
        <v>4</v>
      </c>
      <c r="S100" s="702">
        <f t="shared" si="101"/>
        <v>4</v>
      </c>
      <c r="T100" s="702">
        <f t="shared" si="101"/>
        <v>5</v>
      </c>
      <c r="U100" s="702">
        <f t="shared" si="101"/>
        <v>3</v>
      </c>
      <c r="V100" s="702">
        <f t="shared" si="101"/>
        <v>5</v>
      </c>
      <c r="W100" s="702">
        <f t="shared" si="101"/>
        <v>4</v>
      </c>
      <c r="X100" s="702">
        <f t="shared" si="101"/>
        <v>36</v>
      </c>
      <c r="Y100" s="702">
        <f t="shared" si="101"/>
        <v>70</v>
      </c>
      <c r="Z100" s="681"/>
      <c r="AA100" s="667"/>
      <c r="AB100" s="667"/>
      <c r="AC100" s="667"/>
      <c r="AD100" s="667"/>
      <c r="AE100" s="667"/>
      <c r="AF100" s="667"/>
      <c r="AG100" s="667"/>
      <c r="AH100" s="667"/>
      <c r="AI100" s="667"/>
      <c r="AJ100" s="667"/>
      <c r="AK100" s="667"/>
      <c r="AL100" s="667"/>
      <c r="AM100" s="667"/>
      <c r="AN100" s="667"/>
      <c r="AO100" s="667"/>
      <c r="AP100" s="667"/>
      <c r="AQ100" s="667"/>
      <c r="AR100" s="667"/>
      <c r="AS100" s="682"/>
      <c r="AT100" s="683"/>
      <c r="AU100" s="683"/>
      <c r="AV100" s="683"/>
      <c r="AW100" s="683"/>
      <c r="AX100" s="683"/>
      <c r="AY100" s="684"/>
      <c r="AZ100" s="685"/>
      <c r="BA100" s="685"/>
      <c r="BB100" s="685"/>
      <c r="BC100" s="685"/>
      <c r="BD100" s="685"/>
      <c r="BE100" s="685"/>
      <c r="BF100" s="685"/>
      <c r="BG100" s="685"/>
      <c r="BH100" s="685"/>
      <c r="BI100" s="685"/>
      <c r="BJ100" s="685"/>
      <c r="BK100" s="685"/>
      <c r="BL100" s="685"/>
      <c r="BM100" s="685"/>
      <c r="BN100" s="685"/>
      <c r="BO100" s="685"/>
      <c r="BP100" s="686"/>
      <c r="BQ100" s="685"/>
      <c r="BR100" s="685"/>
      <c r="BS100" s="685"/>
      <c r="BT100" s="685"/>
      <c r="BU100" s="685"/>
      <c r="BV100" s="685"/>
      <c r="BW100" s="685"/>
      <c r="BX100" s="685"/>
      <c r="BY100" s="685"/>
      <c r="BZ100" s="685"/>
      <c r="CA100" s="685"/>
      <c r="CB100" s="685"/>
      <c r="CC100" s="685"/>
      <c r="CD100" s="685"/>
      <c r="CE100" s="685"/>
      <c r="CF100" s="685"/>
      <c r="CG100" s="685"/>
      <c r="CH100" s="685"/>
      <c r="CI100" s="684"/>
      <c r="CJ100" s="685"/>
      <c r="CK100" s="685"/>
      <c r="CL100" s="685"/>
      <c r="CM100" s="685"/>
      <c r="CN100" s="685"/>
      <c r="CO100" s="685"/>
      <c r="CP100" s="685"/>
      <c r="CQ100" s="685"/>
      <c r="CR100" s="685"/>
      <c r="CS100" s="685"/>
      <c r="CT100" s="685"/>
      <c r="CU100" s="685"/>
      <c r="CV100" s="685"/>
      <c r="CW100" s="685"/>
      <c r="CX100" s="685"/>
      <c r="CY100" s="685"/>
      <c r="CZ100" s="686"/>
      <c r="DA100" s="683"/>
      <c r="DB100" s="683"/>
      <c r="DC100" s="683"/>
      <c r="DD100" s="687"/>
    </row>
    <row r="101" spans="1:108" ht="19.5" thickBot="1">
      <c r="A101" s="674"/>
      <c r="B101" s="699" t="s">
        <v>243</v>
      </c>
      <c r="C101" s="700" t="s">
        <v>270</v>
      </c>
      <c r="D101" s="701" t="s">
        <v>245</v>
      </c>
      <c r="E101" s="702" t="str">
        <f aca="true" t="shared" si="102" ref="E101:Y101">E$5</f>
        <v>379/335</v>
      </c>
      <c r="F101" s="702" t="str">
        <f t="shared" si="102"/>
        <v>170/137</v>
      </c>
      <c r="G101" s="702" t="str">
        <f t="shared" si="102"/>
        <v>432/428</v>
      </c>
      <c r="H101" s="702" t="str">
        <f t="shared" si="102"/>
        <v>264/232</v>
      </c>
      <c r="I101" s="702" t="str">
        <f t="shared" si="102"/>
        <v>116/110</v>
      </c>
      <c r="J101" s="702" t="str">
        <f t="shared" si="102"/>
        <v>353/291</v>
      </c>
      <c r="K101" s="702" t="str">
        <f t="shared" si="102"/>
        <v>499/422</v>
      </c>
      <c r="L101" s="702" t="str">
        <f t="shared" si="102"/>
        <v>134/128</v>
      </c>
      <c r="M101" s="702" t="str">
        <f t="shared" si="102"/>
        <v>276/264</v>
      </c>
      <c r="N101" s="702" t="str">
        <f t="shared" si="102"/>
        <v>2623/2347</v>
      </c>
      <c r="O101" s="702" t="str">
        <f t="shared" si="102"/>
        <v>381/332</v>
      </c>
      <c r="P101" s="702" t="str">
        <f t="shared" si="102"/>
        <v>142/134</v>
      </c>
      <c r="Q101" s="702" t="str">
        <f t="shared" si="102"/>
        <v>412/395</v>
      </c>
      <c r="R101" s="702" t="str">
        <f t="shared" si="102"/>
        <v>331/325</v>
      </c>
      <c r="S101" s="702" t="str">
        <f t="shared" si="102"/>
        <v>364/283</v>
      </c>
      <c r="T101" s="702" t="str">
        <f t="shared" si="102"/>
        <v>474/465</v>
      </c>
      <c r="U101" s="702" t="str">
        <f t="shared" si="102"/>
        <v>175/145</v>
      </c>
      <c r="V101" s="702" t="str">
        <f t="shared" si="102"/>
        <v>506/449</v>
      </c>
      <c r="W101" s="702" t="str">
        <f t="shared" si="102"/>
        <v>380/297</v>
      </c>
      <c r="X101" s="702" t="str">
        <f t="shared" si="102"/>
        <v>3166/2850</v>
      </c>
      <c r="Y101" s="702" t="str">
        <f t="shared" si="102"/>
        <v>5789/5197</v>
      </c>
      <c r="Z101" s="703">
        <f>X108</f>
        <v>314</v>
      </c>
      <c r="AA101" s="667"/>
      <c r="AB101" s="667"/>
      <c r="AC101" s="667"/>
      <c r="AD101" s="667"/>
      <c r="AE101" s="667"/>
      <c r="AF101" s="667"/>
      <c r="AG101" s="667"/>
      <c r="AH101" s="667"/>
      <c r="AI101" s="667"/>
      <c r="AJ101" s="667"/>
      <c r="AK101" s="667"/>
      <c r="AL101" s="667"/>
      <c r="AM101" s="667"/>
      <c r="AN101" s="667"/>
      <c r="AO101" s="667"/>
      <c r="AP101" s="667"/>
      <c r="AQ101" s="667"/>
      <c r="AR101" s="667"/>
      <c r="AS101" s="682"/>
      <c r="AT101" s="683"/>
      <c r="AU101" s="683"/>
      <c r="AV101" s="683"/>
      <c r="AW101" s="683"/>
      <c r="AX101" s="683"/>
      <c r="AY101" s="684"/>
      <c r="AZ101" s="685"/>
      <c r="BA101" s="685"/>
      <c r="BB101" s="685"/>
      <c r="BC101" s="685"/>
      <c r="BD101" s="685"/>
      <c r="BE101" s="685"/>
      <c r="BF101" s="685"/>
      <c r="BG101" s="685"/>
      <c r="BH101" s="685"/>
      <c r="BI101" s="685"/>
      <c r="BJ101" s="685"/>
      <c r="BK101" s="685"/>
      <c r="BL101" s="685"/>
      <c r="BM101" s="685"/>
      <c r="BN101" s="685"/>
      <c r="BO101" s="685"/>
      <c r="BP101" s="686"/>
      <c r="BQ101" s="685"/>
      <c r="BR101" s="685"/>
      <c r="BS101" s="685"/>
      <c r="BT101" s="685"/>
      <c r="BU101" s="685"/>
      <c r="BV101" s="685"/>
      <c r="BW101" s="685"/>
      <c r="BX101" s="685"/>
      <c r="BY101" s="685"/>
      <c r="BZ101" s="685"/>
      <c r="CA101" s="685"/>
      <c r="CB101" s="685"/>
      <c r="CC101" s="685"/>
      <c r="CD101" s="685"/>
      <c r="CE101" s="685"/>
      <c r="CF101" s="685"/>
      <c r="CG101" s="685"/>
      <c r="CH101" s="685"/>
      <c r="CI101" s="684"/>
      <c r="CJ101" s="685"/>
      <c r="CK101" s="685"/>
      <c r="CL101" s="685"/>
      <c r="CM101" s="685"/>
      <c r="CN101" s="685"/>
      <c r="CO101" s="685"/>
      <c r="CP101" s="685"/>
      <c r="CQ101" s="685"/>
      <c r="CR101" s="685"/>
      <c r="CS101" s="685"/>
      <c r="CT101" s="685"/>
      <c r="CU101" s="685"/>
      <c r="CV101" s="685"/>
      <c r="CW101" s="685"/>
      <c r="CX101" s="685"/>
      <c r="CY101" s="685"/>
      <c r="CZ101" s="686"/>
      <c r="DA101" s="683"/>
      <c r="DB101" s="683"/>
      <c r="DC101" s="683"/>
      <c r="DD101" s="687"/>
    </row>
    <row r="102" spans="1:108" ht="23.25" thickBot="1">
      <c r="A102" s="674"/>
      <c r="B102" s="704" t="s">
        <v>250</v>
      </c>
      <c r="C102" s="825" t="s">
        <v>251</v>
      </c>
      <c r="D102" s="826"/>
      <c r="E102" s="704">
        <v>1</v>
      </c>
      <c r="F102" s="704">
        <v>2</v>
      </c>
      <c r="G102" s="704">
        <v>3</v>
      </c>
      <c r="H102" s="704">
        <v>4</v>
      </c>
      <c r="I102" s="704">
        <v>5</v>
      </c>
      <c r="J102" s="704">
        <v>6</v>
      </c>
      <c r="K102" s="704">
        <v>7</v>
      </c>
      <c r="L102" s="704">
        <v>8</v>
      </c>
      <c r="M102" s="704">
        <v>9</v>
      </c>
      <c r="N102" s="705" t="s">
        <v>252</v>
      </c>
      <c r="O102" s="704">
        <v>10</v>
      </c>
      <c r="P102" s="704">
        <v>11</v>
      </c>
      <c r="Q102" s="704">
        <v>12</v>
      </c>
      <c r="R102" s="704">
        <v>13</v>
      </c>
      <c r="S102" s="704">
        <v>14</v>
      </c>
      <c r="T102" s="704">
        <v>15</v>
      </c>
      <c r="U102" s="704">
        <v>16</v>
      </c>
      <c r="V102" s="704">
        <v>17</v>
      </c>
      <c r="W102" s="704">
        <v>18</v>
      </c>
      <c r="X102" s="705" t="s">
        <v>253</v>
      </c>
      <c r="Y102" s="705" t="s">
        <v>254</v>
      </c>
      <c r="Z102" s="681"/>
      <c r="AA102" s="706" t="s">
        <v>6</v>
      </c>
      <c r="AB102" s="706" t="s">
        <v>6</v>
      </c>
      <c r="AC102" s="706" t="s">
        <v>6</v>
      </c>
      <c r="AD102" s="707" t="s">
        <v>6</v>
      </c>
      <c r="AE102" s="707" t="s">
        <v>6</v>
      </c>
      <c r="AF102" s="667"/>
      <c r="AG102" s="667"/>
      <c r="AH102" s="667"/>
      <c r="AI102" s="667"/>
      <c r="AJ102" s="667"/>
      <c r="AK102" s="667"/>
      <c r="AL102" s="667"/>
      <c r="AM102" s="667"/>
      <c r="AN102" s="667"/>
      <c r="AO102" s="667"/>
      <c r="AP102" s="667"/>
      <c r="AQ102" s="667"/>
      <c r="AR102" s="667"/>
      <c r="AS102" s="708" t="s">
        <v>255</v>
      </c>
      <c r="AT102" s="709" t="s">
        <v>256</v>
      </c>
      <c r="AU102" s="709" t="s">
        <v>50</v>
      </c>
      <c r="AV102" s="709" t="s">
        <v>257</v>
      </c>
      <c r="AW102" s="709" t="s">
        <v>258</v>
      </c>
      <c r="AX102" s="710" t="s">
        <v>259</v>
      </c>
      <c r="AY102" s="707" t="s">
        <v>6</v>
      </c>
      <c r="AZ102" s="707" t="s">
        <v>6</v>
      </c>
      <c r="BA102" s="707" t="s">
        <v>6</v>
      </c>
      <c r="BB102" s="707" t="s">
        <v>6</v>
      </c>
      <c r="BC102" s="707" t="s">
        <v>6</v>
      </c>
      <c r="BD102" s="711"/>
      <c r="BE102" s="711"/>
      <c r="BF102" s="711"/>
      <c r="BG102" s="711"/>
      <c r="BH102" s="711"/>
      <c r="BI102" s="711"/>
      <c r="BJ102" s="711"/>
      <c r="BK102" s="711"/>
      <c r="BL102" s="711"/>
      <c r="BM102" s="711"/>
      <c r="BN102" s="711"/>
      <c r="BO102" s="711"/>
      <c r="BP102" s="712"/>
      <c r="BQ102" s="707" t="s">
        <v>6</v>
      </c>
      <c r="BR102" s="707" t="s">
        <v>6</v>
      </c>
      <c r="BS102" s="707" t="s">
        <v>6</v>
      </c>
      <c r="BT102" s="707" t="s">
        <v>6</v>
      </c>
      <c r="BU102" s="707" t="s">
        <v>6</v>
      </c>
      <c r="BV102" s="711"/>
      <c r="BW102" s="711"/>
      <c r="BX102" s="711"/>
      <c r="BY102" s="711"/>
      <c r="BZ102" s="711"/>
      <c r="CA102" s="711"/>
      <c r="CB102" s="711"/>
      <c r="CC102" s="711"/>
      <c r="CD102" s="711"/>
      <c r="CE102" s="711"/>
      <c r="CF102" s="711"/>
      <c r="CG102" s="711"/>
      <c r="CH102" s="711"/>
      <c r="CI102" s="713" t="s">
        <v>6</v>
      </c>
      <c r="CJ102" s="707" t="s">
        <v>6</v>
      </c>
      <c r="CK102" s="707" t="s">
        <v>6</v>
      </c>
      <c r="CL102" s="707" t="s">
        <v>6</v>
      </c>
      <c r="CM102" s="707" t="s">
        <v>6</v>
      </c>
      <c r="CN102" s="711"/>
      <c r="CO102" s="711"/>
      <c r="CP102" s="711"/>
      <c r="CQ102" s="711"/>
      <c r="CR102" s="711"/>
      <c r="CS102" s="711"/>
      <c r="CT102" s="711"/>
      <c r="CU102" s="711"/>
      <c r="CV102" s="711"/>
      <c r="CW102" s="711"/>
      <c r="CX102" s="711"/>
      <c r="CY102" s="711"/>
      <c r="CZ102" s="711"/>
      <c r="DA102" s="708" t="s">
        <v>260</v>
      </c>
      <c r="DB102" s="709" t="s">
        <v>261</v>
      </c>
      <c r="DC102" s="710" t="s">
        <v>262</v>
      </c>
      <c r="DD102" s="687"/>
    </row>
    <row r="103" spans="1:108" ht="18">
      <c r="A103" s="674"/>
      <c r="B103" s="714">
        <v>1</v>
      </c>
      <c r="C103" s="752" t="s">
        <v>179</v>
      </c>
      <c r="D103" s="753"/>
      <c r="E103" s="715">
        <v>6</v>
      </c>
      <c r="F103" s="715">
        <v>3</v>
      </c>
      <c r="G103" s="715">
        <v>5</v>
      </c>
      <c r="H103" s="715">
        <v>4</v>
      </c>
      <c r="I103" s="715">
        <v>4</v>
      </c>
      <c r="J103" s="715">
        <v>4</v>
      </c>
      <c r="K103" s="715">
        <v>6</v>
      </c>
      <c r="L103" s="715">
        <v>3</v>
      </c>
      <c r="M103" s="715">
        <v>4</v>
      </c>
      <c r="N103" s="716">
        <f>SUM(E103:M103)</f>
        <v>39</v>
      </c>
      <c r="O103" s="715">
        <v>5</v>
      </c>
      <c r="P103" s="715">
        <v>3</v>
      </c>
      <c r="Q103" s="715">
        <v>5</v>
      </c>
      <c r="R103" s="715">
        <v>5</v>
      </c>
      <c r="S103" s="715">
        <v>4</v>
      </c>
      <c r="T103" s="715">
        <v>5</v>
      </c>
      <c r="U103" s="715">
        <v>3</v>
      </c>
      <c r="V103" s="715">
        <v>6</v>
      </c>
      <c r="W103" s="715">
        <v>4</v>
      </c>
      <c r="X103" s="716">
        <f>SUM(O103:W103)</f>
        <v>40</v>
      </c>
      <c r="Y103" s="716">
        <f>N103+X103</f>
        <v>79</v>
      </c>
      <c r="Z103" s="681"/>
      <c r="AA103" s="667">
        <f aca="true" t="shared" si="103" ref="AA103:AI107">IF(E103="","",E103-E$4)</f>
        <v>2</v>
      </c>
      <c r="AB103" s="667">
        <f t="shared" si="103"/>
        <v>0</v>
      </c>
      <c r="AC103" s="667">
        <f t="shared" si="103"/>
        <v>1</v>
      </c>
      <c r="AD103" s="667">
        <f t="shared" si="103"/>
        <v>0</v>
      </c>
      <c r="AE103" s="667">
        <f t="shared" si="103"/>
        <v>1</v>
      </c>
      <c r="AF103" s="667">
        <f t="shared" si="103"/>
        <v>0</v>
      </c>
      <c r="AG103" s="667">
        <f t="shared" si="103"/>
        <v>1</v>
      </c>
      <c r="AH103" s="667">
        <f t="shared" si="103"/>
        <v>0</v>
      </c>
      <c r="AI103" s="667">
        <f t="shared" si="103"/>
        <v>0</v>
      </c>
      <c r="AJ103" s="667">
        <f aca="true" t="shared" si="104" ref="AJ103:AR107">IF(O103="","",O103-O$4)</f>
        <v>1</v>
      </c>
      <c r="AK103" s="667">
        <f t="shared" si="104"/>
        <v>0</v>
      </c>
      <c r="AL103" s="667">
        <f t="shared" si="104"/>
        <v>1</v>
      </c>
      <c r="AM103" s="667">
        <f t="shared" si="104"/>
        <v>1</v>
      </c>
      <c r="AN103" s="667">
        <f t="shared" si="104"/>
        <v>0</v>
      </c>
      <c r="AO103" s="667">
        <f t="shared" si="104"/>
        <v>0</v>
      </c>
      <c r="AP103" s="667">
        <f t="shared" si="104"/>
        <v>0</v>
      </c>
      <c r="AQ103" s="667">
        <f t="shared" si="104"/>
        <v>1</v>
      </c>
      <c r="AR103" s="667">
        <f t="shared" si="104"/>
        <v>0</v>
      </c>
      <c r="AS103" s="717">
        <f>COUNTIF($AA103:$AR103,"=-2")</f>
        <v>0</v>
      </c>
      <c r="AT103" s="718">
        <f>COUNTIF($AA103:$AR103,"=-1")</f>
        <v>0</v>
      </c>
      <c r="AU103" s="718">
        <f>COUNTIF($AA103:$AR103,"=0")</f>
        <v>10</v>
      </c>
      <c r="AV103" s="718">
        <f>COUNTIF($AA103:$AR103,"=1")</f>
        <v>7</v>
      </c>
      <c r="AW103" s="718">
        <f>COUNTIF($AA103:$AR103,"=2")</f>
        <v>1</v>
      </c>
      <c r="AX103" s="719">
        <f>COUNTIF($AA103:$AR103,"&gt;2")</f>
        <v>0</v>
      </c>
      <c r="AY103" s="711">
        <f aca="true" t="shared" si="105" ref="AY103:BN107">IF(AA$4=3,AA103,"")</f>
      </c>
      <c r="AZ103" s="711">
        <f t="shared" si="105"/>
        <v>0</v>
      </c>
      <c r="BA103" s="711">
        <f t="shared" si="105"/>
      </c>
      <c r="BB103" s="711">
        <f t="shared" si="105"/>
      </c>
      <c r="BC103" s="711">
        <f t="shared" si="105"/>
        <v>1</v>
      </c>
      <c r="BD103" s="711">
        <f t="shared" si="105"/>
      </c>
      <c r="BE103" s="711">
        <f t="shared" si="105"/>
      </c>
      <c r="BF103" s="711">
        <f t="shared" si="105"/>
        <v>0</v>
      </c>
      <c r="BG103" s="711">
        <f t="shared" si="105"/>
      </c>
      <c r="BH103" s="711">
        <f t="shared" si="105"/>
      </c>
      <c r="BI103" s="711">
        <f t="shared" si="105"/>
        <v>0</v>
      </c>
      <c r="BJ103" s="711">
        <f t="shared" si="105"/>
      </c>
      <c r="BK103" s="711">
        <f t="shared" si="105"/>
      </c>
      <c r="BL103" s="711">
        <f t="shared" si="105"/>
      </c>
      <c r="BM103" s="711">
        <f t="shared" si="105"/>
      </c>
      <c r="BN103" s="711">
        <f t="shared" si="105"/>
        <v>0</v>
      </c>
      <c r="BO103" s="711">
        <f aca="true" t="shared" si="106" ref="BO103:BP107">IF(AQ$4=3,AQ103,"")</f>
      </c>
      <c r="BP103" s="712">
        <f t="shared" si="106"/>
      </c>
      <c r="BQ103" s="711">
        <f aca="true" t="shared" si="107" ref="BQ103:CF107">IF(AA$4=4,AA103,"")</f>
        <v>2</v>
      </c>
      <c r="BR103" s="711">
        <f t="shared" si="107"/>
      </c>
      <c r="BS103" s="711">
        <f t="shared" si="107"/>
        <v>1</v>
      </c>
      <c r="BT103" s="711">
        <f t="shared" si="107"/>
        <v>0</v>
      </c>
      <c r="BU103" s="711">
        <f t="shared" si="107"/>
      </c>
      <c r="BV103" s="711">
        <f t="shared" si="107"/>
        <v>0</v>
      </c>
      <c r="BW103" s="711">
        <f t="shared" si="107"/>
      </c>
      <c r="BX103" s="711">
        <f t="shared" si="107"/>
      </c>
      <c r="BY103" s="711">
        <f t="shared" si="107"/>
        <v>0</v>
      </c>
      <c r="BZ103" s="711">
        <f t="shared" si="107"/>
        <v>1</v>
      </c>
      <c r="CA103" s="711">
        <f t="shared" si="107"/>
      </c>
      <c r="CB103" s="711">
        <f t="shared" si="107"/>
        <v>1</v>
      </c>
      <c r="CC103" s="711">
        <f t="shared" si="107"/>
        <v>1</v>
      </c>
      <c r="CD103" s="711">
        <f t="shared" si="107"/>
        <v>0</v>
      </c>
      <c r="CE103" s="711">
        <f t="shared" si="107"/>
      </c>
      <c r="CF103" s="711">
        <f t="shared" si="107"/>
      </c>
      <c r="CG103" s="711">
        <f aca="true" t="shared" si="108" ref="CG103:CH107">IF(AQ$4=4,AQ103,"")</f>
      </c>
      <c r="CH103" s="711">
        <f t="shared" si="108"/>
        <v>0</v>
      </c>
      <c r="CI103" s="720">
        <f aca="true" t="shared" si="109" ref="CI103:CX107">IF(AA$4=5,AA103,"")</f>
      </c>
      <c r="CJ103" s="711">
        <f t="shared" si="109"/>
      </c>
      <c r="CK103" s="711">
        <f t="shared" si="109"/>
      </c>
      <c r="CL103" s="711">
        <f t="shared" si="109"/>
      </c>
      <c r="CM103" s="711">
        <f t="shared" si="109"/>
      </c>
      <c r="CN103" s="711">
        <f t="shared" si="109"/>
      </c>
      <c r="CO103" s="711">
        <f t="shared" si="109"/>
        <v>1</v>
      </c>
      <c r="CP103" s="711">
        <f t="shared" si="109"/>
      </c>
      <c r="CQ103" s="711">
        <f t="shared" si="109"/>
      </c>
      <c r="CR103" s="711">
        <f t="shared" si="109"/>
      </c>
      <c r="CS103" s="711">
        <f t="shared" si="109"/>
      </c>
      <c r="CT103" s="711">
        <f t="shared" si="109"/>
      </c>
      <c r="CU103" s="711">
        <f t="shared" si="109"/>
      </c>
      <c r="CV103" s="711">
        <f t="shared" si="109"/>
      </c>
      <c r="CW103" s="711">
        <f t="shared" si="109"/>
        <v>0</v>
      </c>
      <c r="CX103" s="711">
        <f t="shared" si="109"/>
      </c>
      <c r="CY103" s="711">
        <f aca="true" t="shared" si="110" ref="CY103:CZ107">IF(AQ$4=5,AQ103,"")</f>
        <v>1</v>
      </c>
      <c r="CZ103" s="711">
        <f t="shared" si="110"/>
      </c>
      <c r="DA103" s="721">
        <f>SUM(AY103:BP103)</f>
        <v>1</v>
      </c>
      <c r="DB103" s="722">
        <f>SUM(BQ103:CH103)</f>
        <v>6</v>
      </c>
      <c r="DC103" s="723">
        <f>SUM(CI103:CZ103)</f>
        <v>2</v>
      </c>
      <c r="DD103" s="687"/>
    </row>
    <row r="104" spans="1:108" ht="18">
      <c r="A104" s="674"/>
      <c r="B104" s="714">
        <v>2</v>
      </c>
      <c r="C104" s="752" t="s">
        <v>180</v>
      </c>
      <c r="D104" s="753"/>
      <c r="E104" s="715">
        <v>4</v>
      </c>
      <c r="F104" s="715">
        <v>3</v>
      </c>
      <c r="G104" s="715">
        <v>5</v>
      </c>
      <c r="H104" s="715">
        <v>5</v>
      </c>
      <c r="I104" s="715">
        <v>3</v>
      </c>
      <c r="J104" s="715">
        <v>6</v>
      </c>
      <c r="K104" s="715">
        <v>5</v>
      </c>
      <c r="L104" s="715">
        <v>3</v>
      </c>
      <c r="M104" s="715">
        <v>5</v>
      </c>
      <c r="N104" s="716">
        <f>SUM(E104:M104)</f>
        <v>39</v>
      </c>
      <c r="O104" s="715">
        <v>5</v>
      </c>
      <c r="P104" s="715">
        <v>3</v>
      </c>
      <c r="Q104" s="715">
        <v>5</v>
      </c>
      <c r="R104" s="715">
        <v>5</v>
      </c>
      <c r="S104" s="715">
        <v>4</v>
      </c>
      <c r="T104" s="715">
        <v>5</v>
      </c>
      <c r="U104" s="715">
        <v>5</v>
      </c>
      <c r="V104" s="715">
        <v>6</v>
      </c>
      <c r="W104" s="715">
        <v>5</v>
      </c>
      <c r="X104" s="716">
        <f>SUM(O104:W104)</f>
        <v>43</v>
      </c>
      <c r="Y104" s="716">
        <f>N104+X104</f>
        <v>82</v>
      </c>
      <c r="Z104" s="681"/>
      <c r="AA104" s="667">
        <f t="shared" si="103"/>
        <v>0</v>
      </c>
      <c r="AB104" s="667">
        <f t="shared" si="103"/>
        <v>0</v>
      </c>
      <c r="AC104" s="667">
        <f t="shared" si="103"/>
        <v>1</v>
      </c>
      <c r="AD104" s="667">
        <f t="shared" si="103"/>
        <v>1</v>
      </c>
      <c r="AE104" s="667">
        <f t="shared" si="103"/>
        <v>0</v>
      </c>
      <c r="AF104" s="667">
        <f t="shared" si="103"/>
        <v>2</v>
      </c>
      <c r="AG104" s="667">
        <f t="shared" si="103"/>
        <v>0</v>
      </c>
      <c r="AH104" s="667">
        <f t="shared" si="103"/>
        <v>0</v>
      </c>
      <c r="AI104" s="667">
        <f t="shared" si="103"/>
        <v>1</v>
      </c>
      <c r="AJ104" s="667">
        <f t="shared" si="104"/>
        <v>1</v>
      </c>
      <c r="AK104" s="667">
        <f t="shared" si="104"/>
        <v>0</v>
      </c>
      <c r="AL104" s="667">
        <f t="shared" si="104"/>
        <v>1</v>
      </c>
      <c r="AM104" s="667">
        <f t="shared" si="104"/>
        <v>1</v>
      </c>
      <c r="AN104" s="667">
        <f t="shared" si="104"/>
        <v>0</v>
      </c>
      <c r="AO104" s="667">
        <f t="shared" si="104"/>
        <v>0</v>
      </c>
      <c r="AP104" s="667">
        <f t="shared" si="104"/>
        <v>2</v>
      </c>
      <c r="AQ104" s="667">
        <f t="shared" si="104"/>
        <v>1</v>
      </c>
      <c r="AR104" s="667">
        <f t="shared" si="104"/>
        <v>1</v>
      </c>
      <c r="AS104" s="724">
        <f>COUNTIF($AA104:$AR104,"=-2")</f>
        <v>0</v>
      </c>
      <c r="AT104" s="725">
        <f>COUNTIF($AA104:$AR104,"=-1")</f>
        <v>0</v>
      </c>
      <c r="AU104" s="725">
        <f>COUNTIF($AA104:$AR104,"=0")</f>
        <v>8</v>
      </c>
      <c r="AV104" s="725">
        <f>COUNTIF($AA104:$AR104,"=1")</f>
        <v>8</v>
      </c>
      <c r="AW104" s="725">
        <f>COUNTIF($AA104:$AR104,"=2")</f>
        <v>2</v>
      </c>
      <c r="AX104" s="726">
        <f>COUNTIF($AA104:$AR104,"&gt;2")</f>
        <v>0</v>
      </c>
      <c r="AY104" s="711">
        <f t="shared" si="105"/>
      </c>
      <c r="AZ104" s="711">
        <f t="shared" si="105"/>
        <v>0</v>
      </c>
      <c r="BA104" s="711">
        <f t="shared" si="105"/>
      </c>
      <c r="BB104" s="711">
        <f t="shared" si="105"/>
      </c>
      <c r="BC104" s="711">
        <f t="shared" si="105"/>
        <v>0</v>
      </c>
      <c r="BD104" s="711">
        <f t="shared" si="105"/>
      </c>
      <c r="BE104" s="711">
        <f t="shared" si="105"/>
      </c>
      <c r="BF104" s="711">
        <f t="shared" si="105"/>
        <v>0</v>
      </c>
      <c r="BG104" s="711">
        <f t="shared" si="105"/>
      </c>
      <c r="BH104" s="711">
        <f t="shared" si="105"/>
      </c>
      <c r="BI104" s="711">
        <f t="shared" si="105"/>
        <v>0</v>
      </c>
      <c r="BJ104" s="711">
        <f t="shared" si="105"/>
      </c>
      <c r="BK104" s="711">
        <f t="shared" si="105"/>
      </c>
      <c r="BL104" s="711">
        <f t="shared" si="105"/>
      </c>
      <c r="BM104" s="711">
        <f t="shared" si="105"/>
      </c>
      <c r="BN104" s="711">
        <f t="shared" si="105"/>
        <v>2</v>
      </c>
      <c r="BO104" s="711">
        <f t="shared" si="106"/>
      </c>
      <c r="BP104" s="712">
        <f t="shared" si="106"/>
      </c>
      <c r="BQ104" s="711">
        <f t="shared" si="107"/>
        <v>0</v>
      </c>
      <c r="BR104" s="711">
        <f t="shared" si="107"/>
      </c>
      <c r="BS104" s="711">
        <f t="shared" si="107"/>
        <v>1</v>
      </c>
      <c r="BT104" s="711">
        <f t="shared" si="107"/>
        <v>1</v>
      </c>
      <c r="BU104" s="711">
        <f t="shared" si="107"/>
      </c>
      <c r="BV104" s="711">
        <f t="shared" si="107"/>
        <v>2</v>
      </c>
      <c r="BW104" s="711">
        <f t="shared" si="107"/>
      </c>
      <c r="BX104" s="711">
        <f t="shared" si="107"/>
      </c>
      <c r="BY104" s="711">
        <f t="shared" si="107"/>
        <v>1</v>
      </c>
      <c r="BZ104" s="711">
        <f t="shared" si="107"/>
        <v>1</v>
      </c>
      <c r="CA104" s="711">
        <f t="shared" si="107"/>
      </c>
      <c r="CB104" s="711">
        <f t="shared" si="107"/>
        <v>1</v>
      </c>
      <c r="CC104" s="711">
        <f t="shared" si="107"/>
        <v>1</v>
      </c>
      <c r="CD104" s="711">
        <f t="shared" si="107"/>
        <v>0</v>
      </c>
      <c r="CE104" s="711">
        <f t="shared" si="107"/>
      </c>
      <c r="CF104" s="711">
        <f t="shared" si="107"/>
      </c>
      <c r="CG104" s="711">
        <f t="shared" si="108"/>
      </c>
      <c r="CH104" s="711">
        <f t="shared" si="108"/>
        <v>1</v>
      </c>
      <c r="CI104" s="720">
        <f t="shared" si="109"/>
      </c>
      <c r="CJ104" s="711">
        <f t="shared" si="109"/>
      </c>
      <c r="CK104" s="711">
        <f t="shared" si="109"/>
      </c>
      <c r="CL104" s="711">
        <f t="shared" si="109"/>
      </c>
      <c r="CM104" s="711">
        <f t="shared" si="109"/>
      </c>
      <c r="CN104" s="711">
        <f t="shared" si="109"/>
      </c>
      <c r="CO104" s="711">
        <f t="shared" si="109"/>
        <v>0</v>
      </c>
      <c r="CP104" s="711">
        <f t="shared" si="109"/>
      </c>
      <c r="CQ104" s="711">
        <f t="shared" si="109"/>
      </c>
      <c r="CR104" s="711">
        <f t="shared" si="109"/>
      </c>
      <c r="CS104" s="711">
        <f t="shared" si="109"/>
      </c>
      <c r="CT104" s="711">
        <f t="shared" si="109"/>
      </c>
      <c r="CU104" s="711">
        <f t="shared" si="109"/>
      </c>
      <c r="CV104" s="711">
        <f t="shared" si="109"/>
      </c>
      <c r="CW104" s="711">
        <f t="shared" si="109"/>
        <v>0</v>
      </c>
      <c r="CX104" s="711">
        <f t="shared" si="109"/>
      </c>
      <c r="CY104" s="711">
        <f t="shared" si="110"/>
        <v>1</v>
      </c>
      <c r="CZ104" s="711">
        <f t="shared" si="110"/>
      </c>
      <c r="DA104" s="727">
        <f>SUM(AY104:BP104)</f>
        <v>2</v>
      </c>
      <c r="DB104" s="728">
        <f>SUM(BQ104:CH104)</f>
        <v>9</v>
      </c>
      <c r="DC104" s="729">
        <f>SUM(CI104:CZ104)</f>
        <v>1</v>
      </c>
      <c r="DD104" s="687"/>
    </row>
    <row r="105" spans="1:108" ht="18">
      <c r="A105" s="674"/>
      <c r="B105" s="714">
        <v>3</v>
      </c>
      <c r="C105" s="752" t="s">
        <v>181</v>
      </c>
      <c r="D105" s="753"/>
      <c r="E105" s="715">
        <v>5</v>
      </c>
      <c r="F105" s="715">
        <v>3</v>
      </c>
      <c r="G105" s="715">
        <v>4</v>
      </c>
      <c r="H105" s="715">
        <v>2</v>
      </c>
      <c r="I105" s="715">
        <v>3</v>
      </c>
      <c r="J105" s="715">
        <v>4</v>
      </c>
      <c r="K105" s="715">
        <v>6</v>
      </c>
      <c r="L105" s="715">
        <v>3</v>
      </c>
      <c r="M105" s="715">
        <v>4</v>
      </c>
      <c r="N105" s="716">
        <f>SUM(E105:M105)</f>
        <v>34</v>
      </c>
      <c r="O105" s="715">
        <v>4</v>
      </c>
      <c r="P105" s="715">
        <v>4</v>
      </c>
      <c r="Q105" s="715">
        <v>5</v>
      </c>
      <c r="R105" s="715">
        <v>5</v>
      </c>
      <c r="S105" s="715">
        <v>4</v>
      </c>
      <c r="T105" s="715">
        <v>4</v>
      </c>
      <c r="U105" s="715">
        <v>3</v>
      </c>
      <c r="V105" s="715">
        <v>5</v>
      </c>
      <c r="W105" s="715">
        <v>4</v>
      </c>
      <c r="X105" s="716">
        <f>SUM(O105:W105)</f>
        <v>38</v>
      </c>
      <c r="Y105" s="716">
        <f>N105+X105</f>
        <v>72</v>
      </c>
      <c r="Z105" s="681"/>
      <c r="AA105" s="667">
        <f t="shared" si="103"/>
        <v>1</v>
      </c>
      <c r="AB105" s="667">
        <f t="shared" si="103"/>
        <v>0</v>
      </c>
      <c r="AC105" s="667">
        <f t="shared" si="103"/>
        <v>0</v>
      </c>
      <c r="AD105" s="667">
        <f t="shared" si="103"/>
        <v>-2</v>
      </c>
      <c r="AE105" s="667">
        <f t="shared" si="103"/>
        <v>0</v>
      </c>
      <c r="AF105" s="667">
        <f t="shared" si="103"/>
        <v>0</v>
      </c>
      <c r="AG105" s="667">
        <f t="shared" si="103"/>
        <v>1</v>
      </c>
      <c r="AH105" s="667">
        <f t="shared" si="103"/>
        <v>0</v>
      </c>
      <c r="AI105" s="667">
        <f t="shared" si="103"/>
        <v>0</v>
      </c>
      <c r="AJ105" s="667">
        <f t="shared" si="104"/>
        <v>0</v>
      </c>
      <c r="AK105" s="667">
        <f t="shared" si="104"/>
        <v>1</v>
      </c>
      <c r="AL105" s="667">
        <f t="shared" si="104"/>
        <v>1</v>
      </c>
      <c r="AM105" s="667">
        <f t="shared" si="104"/>
        <v>1</v>
      </c>
      <c r="AN105" s="667">
        <f t="shared" si="104"/>
        <v>0</v>
      </c>
      <c r="AO105" s="667">
        <f t="shared" si="104"/>
        <v>-1</v>
      </c>
      <c r="AP105" s="667">
        <f t="shared" si="104"/>
        <v>0</v>
      </c>
      <c r="AQ105" s="667">
        <f t="shared" si="104"/>
        <v>0</v>
      </c>
      <c r="AR105" s="667">
        <f t="shared" si="104"/>
        <v>0</v>
      </c>
      <c r="AS105" s="724">
        <f>COUNTIF($AA105:$AR105,"=-2")</f>
        <v>1</v>
      </c>
      <c r="AT105" s="725">
        <f>COUNTIF($AA105:$AR105,"=-1")</f>
        <v>1</v>
      </c>
      <c r="AU105" s="725">
        <f>COUNTIF($AA105:$AR105,"=0")</f>
        <v>11</v>
      </c>
      <c r="AV105" s="725">
        <f>COUNTIF($AA105:$AR105,"=1")</f>
        <v>5</v>
      </c>
      <c r="AW105" s="725">
        <f>COUNTIF($AA105:$AR105,"=2")</f>
        <v>0</v>
      </c>
      <c r="AX105" s="726">
        <f>COUNTIF($AA105:$AR105,"&gt;2")</f>
        <v>0</v>
      </c>
      <c r="AY105" s="711">
        <f t="shared" si="105"/>
      </c>
      <c r="AZ105" s="711">
        <f t="shared" si="105"/>
        <v>0</v>
      </c>
      <c r="BA105" s="711">
        <f t="shared" si="105"/>
      </c>
      <c r="BB105" s="711">
        <f t="shared" si="105"/>
      </c>
      <c r="BC105" s="711">
        <f t="shared" si="105"/>
        <v>0</v>
      </c>
      <c r="BD105" s="711">
        <f t="shared" si="105"/>
      </c>
      <c r="BE105" s="711">
        <f t="shared" si="105"/>
      </c>
      <c r="BF105" s="711">
        <f t="shared" si="105"/>
        <v>0</v>
      </c>
      <c r="BG105" s="711">
        <f t="shared" si="105"/>
      </c>
      <c r="BH105" s="711">
        <f t="shared" si="105"/>
      </c>
      <c r="BI105" s="711">
        <f t="shared" si="105"/>
        <v>1</v>
      </c>
      <c r="BJ105" s="711">
        <f t="shared" si="105"/>
      </c>
      <c r="BK105" s="711">
        <f t="shared" si="105"/>
      </c>
      <c r="BL105" s="711">
        <f t="shared" si="105"/>
      </c>
      <c r="BM105" s="711">
        <f t="shared" si="105"/>
      </c>
      <c r="BN105" s="711">
        <f t="shared" si="105"/>
        <v>0</v>
      </c>
      <c r="BO105" s="711">
        <f t="shared" si="106"/>
      </c>
      <c r="BP105" s="712">
        <f t="shared" si="106"/>
      </c>
      <c r="BQ105" s="711">
        <f t="shared" si="107"/>
        <v>1</v>
      </c>
      <c r="BR105" s="711">
        <f t="shared" si="107"/>
      </c>
      <c r="BS105" s="711">
        <f t="shared" si="107"/>
        <v>0</v>
      </c>
      <c r="BT105" s="711">
        <f t="shared" si="107"/>
        <v>-2</v>
      </c>
      <c r="BU105" s="711">
        <f t="shared" si="107"/>
      </c>
      <c r="BV105" s="711">
        <f t="shared" si="107"/>
        <v>0</v>
      </c>
      <c r="BW105" s="711">
        <f t="shared" si="107"/>
      </c>
      <c r="BX105" s="711">
        <f t="shared" si="107"/>
      </c>
      <c r="BY105" s="711">
        <f t="shared" si="107"/>
        <v>0</v>
      </c>
      <c r="BZ105" s="711">
        <f t="shared" si="107"/>
        <v>0</v>
      </c>
      <c r="CA105" s="711">
        <f t="shared" si="107"/>
      </c>
      <c r="CB105" s="711">
        <f t="shared" si="107"/>
        <v>1</v>
      </c>
      <c r="CC105" s="711">
        <f t="shared" si="107"/>
        <v>1</v>
      </c>
      <c r="CD105" s="711">
        <f t="shared" si="107"/>
        <v>0</v>
      </c>
      <c r="CE105" s="711">
        <f t="shared" si="107"/>
      </c>
      <c r="CF105" s="711">
        <f t="shared" si="107"/>
      </c>
      <c r="CG105" s="711">
        <f t="shared" si="108"/>
      </c>
      <c r="CH105" s="711">
        <f t="shared" si="108"/>
        <v>0</v>
      </c>
      <c r="CI105" s="720">
        <f t="shared" si="109"/>
      </c>
      <c r="CJ105" s="711">
        <f t="shared" si="109"/>
      </c>
      <c r="CK105" s="711">
        <f t="shared" si="109"/>
      </c>
      <c r="CL105" s="711">
        <f t="shared" si="109"/>
      </c>
      <c r="CM105" s="711">
        <f t="shared" si="109"/>
      </c>
      <c r="CN105" s="711">
        <f t="shared" si="109"/>
      </c>
      <c r="CO105" s="711">
        <f t="shared" si="109"/>
        <v>1</v>
      </c>
      <c r="CP105" s="711">
        <f t="shared" si="109"/>
      </c>
      <c r="CQ105" s="711">
        <f t="shared" si="109"/>
      </c>
      <c r="CR105" s="711">
        <f t="shared" si="109"/>
      </c>
      <c r="CS105" s="711">
        <f t="shared" si="109"/>
      </c>
      <c r="CT105" s="711">
        <f t="shared" si="109"/>
      </c>
      <c r="CU105" s="711">
        <f t="shared" si="109"/>
      </c>
      <c r="CV105" s="711">
        <f t="shared" si="109"/>
      </c>
      <c r="CW105" s="711">
        <f t="shared" si="109"/>
        <v>-1</v>
      </c>
      <c r="CX105" s="711">
        <f t="shared" si="109"/>
      </c>
      <c r="CY105" s="711">
        <f t="shared" si="110"/>
        <v>0</v>
      </c>
      <c r="CZ105" s="711">
        <f t="shared" si="110"/>
      </c>
      <c r="DA105" s="727">
        <f>SUM(AY105:BP105)</f>
        <v>1</v>
      </c>
      <c r="DB105" s="728">
        <f>SUM(BQ105:CH105)</f>
        <v>1</v>
      </c>
      <c r="DC105" s="729">
        <f>SUM(CI105:CZ105)</f>
        <v>0</v>
      </c>
      <c r="DD105" s="687"/>
    </row>
    <row r="106" spans="1:256" ht="18">
      <c r="A106" s="730"/>
      <c r="B106" s="731">
        <v>4</v>
      </c>
      <c r="C106" s="752" t="s">
        <v>182</v>
      </c>
      <c r="D106" s="753"/>
      <c r="E106" s="715">
        <v>5</v>
      </c>
      <c r="F106" s="715">
        <v>4</v>
      </c>
      <c r="G106" s="715">
        <v>4</v>
      </c>
      <c r="H106" s="715">
        <v>4</v>
      </c>
      <c r="I106" s="715">
        <v>3</v>
      </c>
      <c r="J106" s="715">
        <v>4</v>
      </c>
      <c r="K106" s="715">
        <v>5</v>
      </c>
      <c r="L106" s="715">
        <v>3</v>
      </c>
      <c r="M106" s="715">
        <v>5</v>
      </c>
      <c r="N106" s="716">
        <f>SUM(E106:M106)</f>
        <v>37</v>
      </c>
      <c r="O106" s="715">
        <v>5</v>
      </c>
      <c r="P106" s="715">
        <v>4</v>
      </c>
      <c r="Q106" s="715">
        <v>5</v>
      </c>
      <c r="R106" s="715">
        <v>5</v>
      </c>
      <c r="S106" s="715">
        <v>5</v>
      </c>
      <c r="T106" s="715">
        <v>5</v>
      </c>
      <c r="U106" s="715">
        <v>3</v>
      </c>
      <c r="V106" s="715">
        <v>6</v>
      </c>
      <c r="W106" s="715">
        <v>6</v>
      </c>
      <c r="X106" s="732">
        <f>SUM(O106:W106)</f>
        <v>44</v>
      </c>
      <c r="Y106" s="732">
        <f>N106+X106</f>
        <v>81</v>
      </c>
      <c r="Z106" s="733"/>
      <c r="AA106" s="667">
        <f t="shared" si="103"/>
        <v>1</v>
      </c>
      <c r="AB106" s="667">
        <f t="shared" si="103"/>
        <v>1</v>
      </c>
      <c r="AC106" s="667">
        <f t="shared" si="103"/>
        <v>0</v>
      </c>
      <c r="AD106" s="667">
        <f t="shared" si="103"/>
        <v>0</v>
      </c>
      <c r="AE106" s="667">
        <f t="shared" si="103"/>
        <v>0</v>
      </c>
      <c r="AF106" s="667">
        <f t="shared" si="103"/>
        <v>0</v>
      </c>
      <c r="AG106" s="667">
        <f t="shared" si="103"/>
        <v>0</v>
      </c>
      <c r="AH106" s="667">
        <f t="shared" si="103"/>
        <v>0</v>
      </c>
      <c r="AI106" s="667">
        <f t="shared" si="103"/>
        <v>1</v>
      </c>
      <c r="AJ106" s="667">
        <f t="shared" si="104"/>
        <v>1</v>
      </c>
      <c r="AK106" s="667">
        <f t="shared" si="104"/>
        <v>1</v>
      </c>
      <c r="AL106" s="667">
        <f t="shared" si="104"/>
        <v>1</v>
      </c>
      <c r="AM106" s="667">
        <f t="shared" si="104"/>
        <v>1</v>
      </c>
      <c r="AN106" s="667">
        <f t="shared" si="104"/>
        <v>1</v>
      </c>
      <c r="AO106" s="667">
        <f t="shared" si="104"/>
        <v>0</v>
      </c>
      <c r="AP106" s="667">
        <f t="shared" si="104"/>
        <v>0</v>
      </c>
      <c r="AQ106" s="667">
        <f t="shared" si="104"/>
        <v>1</v>
      </c>
      <c r="AR106" s="667">
        <f t="shared" si="104"/>
        <v>2</v>
      </c>
      <c r="AS106" s="734">
        <f>COUNTIF($AA106:$AR106,"=-2")</f>
        <v>0</v>
      </c>
      <c r="AT106" s="735">
        <f>COUNTIF($AA106:$AR106,"=-1")</f>
        <v>0</v>
      </c>
      <c r="AU106" s="735">
        <f>COUNTIF($AA106:$AR106,"=0")</f>
        <v>8</v>
      </c>
      <c r="AV106" s="735">
        <f>COUNTIF($AA106:$AR106,"=1")</f>
        <v>9</v>
      </c>
      <c r="AW106" s="735">
        <f>COUNTIF($AA106:$AR106,"=2")</f>
        <v>1</v>
      </c>
      <c r="AX106" s="736">
        <f>COUNTIF($AA106:$AR106,"&gt;2")</f>
        <v>0</v>
      </c>
      <c r="AY106" s="711">
        <f t="shared" si="105"/>
      </c>
      <c r="AZ106" s="711">
        <f t="shared" si="105"/>
        <v>1</v>
      </c>
      <c r="BA106" s="711">
        <f t="shared" si="105"/>
      </c>
      <c r="BB106" s="711">
        <f t="shared" si="105"/>
      </c>
      <c r="BC106" s="711">
        <f t="shared" si="105"/>
        <v>0</v>
      </c>
      <c r="BD106" s="711">
        <f t="shared" si="105"/>
      </c>
      <c r="BE106" s="711">
        <f t="shared" si="105"/>
      </c>
      <c r="BF106" s="711">
        <f t="shared" si="105"/>
        <v>0</v>
      </c>
      <c r="BG106" s="711">
        <f t="shared" si="105"/>
      </c>
      <c r="BH106" s="711">
        <f t="shared" si="105"/>
      </c>
      <c r="BI106" s="711">
        <f t="shared" si="105"/>
        <v>1</v>
      </c>
      <c r="BJ106" s="711">
        <f t="shared" si="105"/>
      </c>
      <c r="BK106" s="711">
        <f t="shared" si="105"/>
      </c>
      <c r="BL106" s="711">
        <f t="shared" si="105"/>
      </c>
      <c r="BM106" s="711">
        <f t="shared" si="105"/>
      </c>
      <c r="BN106" s="711">
        <f t="shared" si="105"/>
        <v>0</v>
      </c>
      <c r="BO106" s="711">
        <f t="shared" si="106"/>
      </c>
      <c r="BP106" s="712">
        <f t="shared" si="106"/>
      </c>
      <c r="BQ106" s="711">
        <f t="shared" si="107"/>
        <v>1</v>
      </c>
      <c r="BR106" s="711">
        <f t="shared" si="107"/>
      </c>
      <c r="BS106" s="711">
        <f t="shared" si="107"/>
        <v>0</v>
      </c>
      <c r="BT106" s="711">
        <f t="shared" si="107"/>
        <v>0</v>
      </c>
      <c r="BU106" s="711">
        <f t="shared" si="107"/>
      </c>
      <c r="BV106" s="711">
        <f t="shared" si="107"/>
        <v>0</v>
      </c>
      <c r="BW106" s="711">
        <f t="shared" si="107"/>
      </c>
      <c r="BX106" s="711">
        <f t="shared" si="107"/>
      </c>
      <c r="BY106" s="711">
        <f t="shared" si="107"/>
        <v>1</v>
      </c>
      <c r="BZ106" s="711">
        <f t="shared" si="107"/>
        <v>1</v>
      </c>
      <c r="CA106" s="711">
        <f t="shared" si="107"/>
      </c>
      <c r="CB106" s="711">
        <f t="shared" si="107"/>
        <v>1</v>
      </c>
      <c r="CC106" s="711">
        <f t="shared" si="107"/>
        <v>1</v>
      </c>
      <c r="CD106" s="711">
        <f t="shared" si="107"/>
        <v>1</v>
      </c>
      <c r="CE106" s="711">
        <f t="shared" si="107"/>
      </c>
      <c r="CF106" s="711">
        <f t="shared" si="107"/>
      </c>
      <c r="CG106" s="711">
        <f t="shared" si="108"/>
      </c>
      <c r="CH106" s="711">
        <f t="shared" si="108"/>
        <v>2</v>
      </c>
      <c r="CI106" s="720">
        <f t="shared" si="109"/>
      </c>
      <c r="CJ106" s="711">
        <f t="shared" si="109"/>
      </c>
      <c r="CK106" s="711">
        <f t="shared" si="109"/>
      </c>
      <c r="CL106" s="711">
        <f t="shared" si="109"/>
      </c>
      <c r="CM106" s="711">
        <f t="shared" si="109"/>
      </c>
      <c r="CN106" s="711">
        <f t="shared" si="109"/>
      </c>
      <c r="CO106" s="711">
        <f t="shared" si="109"/>
        <v>0</v>
      </c>
      <c r="CP106" s="711">
        <f t="shared" si="109"/>
      </c>
      <c r="CQ106" s="711">
        <f t="shared" si="109"/>
      </c>
      <c r="CR106" s="711">
        <f t="shared" si="109"/>
      </c>
      <c r="CS106" s="711">
        <f t="shared" si="109"/>
      </c>
      <c r="CT106" s="711">
        <f t="shared" si="109"/>
      </c>
      <c r="CU106" s="711">
        <f t="shared" si="109"/>
      </c>
      <c r="CV106" s="711">
        <f t="shared" si="109"/>
      </c>
      <c r="CW106" s="711">
        <f t="shared" si="109"/>
        <v>0</v>
      </c>
      <c r="CX106" s="711">
        <f t="shared" si="109"/>
      </c>
      <c r="CY106" s="711">
        <f t="shared" si="110"/>
        <v>1</v>
      </c>
      <c r="CZ106" s="711">
        <f t="shared" si="110"/>
      </c>
      <c r="DA106" s="737">
        <f>SUM(AY106:BP106)</f>
        <v>2</v>
      </c>
      <c r="DB106" s="738">
        <f>SUM(BQ106:CH106)</f>
        <v>8</v>
      </c>
      <c r="DC106" s="739">
        <f>SUM(CI106:CZ106)</f>
        <v>1</v>
      </c>
      <c r="DD106" s="740"/>
      <c r="DE106" s="741"/>
      <c r="DF106" s="741"/>
      <c r="DG106" s="741"/>
      <c r="DH106" s="741"/>
      <c r="DI106" s="741"/>
      <c r="DJ106" s="741"/>
      <c r="DK106" s="741"/>
      <c r="DL106" s="741"/>
      <c r="DM106" s="741"/>
      <c r="DN106" s="741"/>
      <c r="DO106" s="741"/>
      <c r="DP106" s="741"/>
      <c r="DQ106" s="741"/>
      <c r="DR106" s="741"/>
      <c r="DS106" s="741"/>
      <c r="DT106" s="741"/>
      <c r="DU106" s="741"/>
      <c r="DV106" s="741"/>
      <c r="DW106" s="741"/>
      <c r="DX106" s="741"/>
      <c r="DY106" s="741"/>
      <c r="DZ106" s="741"/>
      <c r="EA106" s="741"/>
      <c r="EB106" s="741"/>
      <c r="EC106" s="741"/>
      <c r="ED106" s="741"/>
      <c r="EE106" s="741"/>
      <c r="EF106" s="741"/>
      <c r="EG106" s="741"/>
      <c r="EH106" s="741"/>
      <c r="EI106" s="741"/>
      <c r="EJ106" s="741"/>
      <c r="EK106" s="741"/>
      <c r="EL106" s="741"/>
      <c r="EM106" s="741"/>
      <c r="EN106" s="741"/>
      <c r="EO106" s="741"/>
      <c r="EP106" s="741"/>
      <c r="EQ106" s="741"/>
      <c r="ER106" s="741"/>
      <c r="ES106" s="741"/>
      <c r="ET106" s="741"/>
      <c r="EU106" s="741"/>
      <c r="EV106" s="741"/>
      <c r="EW106" s="741"/>
      <c r="EX106" s="741"/>
      <c r="EY106" s="741"/>
      <c r="EZ106" s="741"/>
      <c r="FA106" s="741"/>
      <c r="FB106" s="741"/>
      <c r="FC106" s="741"/>
      <c r="FD106" s="741"/>
      <c r="FE106" s="741"/>
      <c r="FF106" s="741"/>
      <c r="FG106" s="741"/>
      <c r="FH106" s="741"/>
      <c r="FI106" s="741"/>
      <c r="FJ106" s="741"/>
      <c r="FK106" s="741"/>
      <c r="FL106" s="741"/>
      <c r="FM106" s="741"/>
      <c r="FN106" s="741"/>
      <c r="FO106" s="741"/>
      <c r="FP106" s="741"/>
      <c r="FQ106" s="741"/>
      <c r="FR106" s="741"/>
      <c r="FS106" s="741"/>
      <c r="FT106" s="741"/>
      <c r="FU106" s="741"/>
      <c r="FV106" s="741"/>
      <c r="FW106" s="741"/>
      <c r="FX106" s="741"/>
      <c r="FY106" s="741"/>
      <c r="FZ106" s="741"/>
      <c r="GA106" s="741"/>
      <c r="GB106" s="741"/>
      <c r="GC106" s="741"/>
      <c r="GD106" s="741"/>
      <c r="GE106" s="741"/>
      <c r="GF106" s="741"/>
      <c r="GG106" s="741"/>
      <c r="GH106" s="741"/>
      <c r="GI106" s="741"/>
      <c r="GJ106" s="741"/>
      <c r="GK106" s="741"/>
      <c r="GL106" s="741"/>
      <c r="GM106" s="741"/>
      <c r="GN106" s="741"/>
      <c r="GO106" s="741"/>
      <c r="GP106" s="741"/>
      <c r="GQ106" s="741"/>
      <c r="GR106" s="741"/>
      <c r="GS106" s="741"/>
      <c r="GT106" s="741"/>
      <c r="GU106" s="741"/>
      <c r="GV106" s="741"/>
      <c r="GW106" s="741"/>
      <c r="GX106" s="741"/>
      <c r="GY106" s="741"/>
      <c r="GZ106" s="741"/>
      <c r="HA106" s="741"/>
      <c r="HB106" s="741"/>
      <c r="HC106" s="741"/>
      <c r="HD106" s="741"/>
      <c r="HE106" s="741"/>
      <c r="HF106" s="741"/>
      <c r="HG106" s="741"/>
      <c r="HH106" s="741"/>
      <c r="HI106" s="741"/>
      <c r="HJ106" s="741"/>
      <c r="HK106" s="741"/>
      <c r="HL106" s="741"/>
      <c r="HM106" s="741"/>
      <c r="HN106" s="741"/>
      <c r="HO106" s="741"/>
      <c r="HP106" s="741"/>
      <c r="HQ106" s="741"/>
      <c r="HR106" s="741"/>
      <c r="HS106" s="741"/>
      <c r="HT106" s="741"/>
      <c r="HU106" s="741"/>
      <c r="HV106" s="741"/>
      <c r="HW106" s="741"/>
      <c r="HX106" s="741"/>
      <c r="HY106" s="741"/>
      <c r="HZ106" s="741"/>
      <c r="IA106" s="741"/>
      <c r="IB106" s="741"/>
      <c r="IC106" s="741"/>
      <c r="ID106" s="741"/>
      <c r="IE106" s="741"/>
      <c r="IF106" s="741"/>
      <c r="IG106" s="741"/>
      <c r="IH106" s="741"/>
      <c r="II106" s="741"/>
      <c r="IJ106" s="741"/>
      <c r="IK106" s="741"/>
      <c r="IL106" s="741"/>
      <c r="IM106" s="741"/>
      <c r="IN106" s="741"/>
      <c r="IO106" s="741"/>
      <c r="IP106" s="741"/>
      <c r="IQ106" s="741"/>
      <c r="IR106" s="741"/>
      <c r="IS106" s="741"/>
      <c r="IT106" s="741"/>
      <c r="IU106" s="741"/>
      <c r="IV106" s="741"/>
    </row>
    <row r="107" spans="1:256" ht="18.75" thickBot="1">
      <c r="A107" s="730"/>
      <c r="B107" s="731">
        <v>5</v>
      </c>
      <c r="C107" s="752" t="s">
        <v>183</v>
      </c>
      <c r="D107" s="753"/>
      <c r="E107" s="715">
        <v>6</v>
      </c>
      <c r="F107" s="715">
        <v>6</v>
      </c>
      <c r="G107" s="715">
        <v>6</v>
      </c>
      <c r="H107" s="715">
        <v>6</v>
      </c>
      <c r="I107" s="715">
        <v>4</v>
      </c>
      <c r="J107" s="715">
        <v>5</v>
      </c>
      <c r="K107" s="715">
        <v>6</v>
      </c>
      <c r="L107" s="715">
        <v>4</v>
      </c>
      <c r="M107" s="715">
        <v>5</v>
      </c>
      <c r="N107" s="716">
        <f>SUM(E107:M107)</f>
        <v>48</v>
      </c>
      <c r="O107" s="715">
        <v>4</v>
      </c>
      <c r="P107" s="715">
        <v>4</v>
      </c>
      <c r="Q107" s="715">
        <v>6</v>
      </c>
      <c r="R107" s="715">
        <v>5</v>
      </c>
      <c r="S107" s="715">
        <v>8</v>
      </c>
      <c r="T107" s="715">
        <v>5</v>
      </c>
      <c r="U107" s="715">
        <v>3</v>
      </c>
      <c r="V107" s="715">
        <v>7</v>
      </c>
      <c r="W107" s="715">
        <v>6</v>
      </c>
      <c r="X107" s="732">
        <f>SUM(O107:W107)</f>
        <v>48</v>
      </c>
      <c r="Y107" s="732">
        <f>N107+X107</f>
        <v>96</v>
      </c>
      <c r="Z107" s="733"/>
      <c r="AA107" s="667">
        <f t="shared" si="103"/>
        <v>2</v>
      </c>
      <c r="AB107" s="667">
        <f t="shared" si="103"/>
        <v>3</v>
      </c>
      <c r="AC107" s="667">
        <f t="shared" si="103"/>
        <v>2</v>
      </c>
      <c r="AD107" s="667">
        <f t="shared" si="103"/>
        <v>2</v>
      </c>
      <c r="AE107" s="667">
        <f t="shared" si="103"/>
        <v>1</v>
      </c>
      <c r="AF107" s="667">
        <f t="shared" si="103"/>
        <v>1</v>
      </c>
      <c r="AG107" s="667">
        <f t="shared" si="103"/>
        <v>1</v>
      </c>
      <c r="AH107" s="667">
        <f t="shared" si="103"/>
        <v>1</v>
      </c>
      <c r="AI107" s="667">
        <f t="shared" si="103"/>
        <v>1</v>
      </c>
      <c r="AJ107" s="667">
        <f t="shared" si="104"/>
        <v>0</v>
      </c>
      <c r="AK107" s="667">
        <f t="shared" si="104"/>
        <v>1</v>
      </c>
      <c r="AL107" s="667">
        <f t="shared" si="104"/>
        <v>2</v>
      </c>
      <c r="AM107" s="667">
        <f t="shared" si="104"/>
        <v>1</v>
      </c>
      <c r="AN107" s="667">
        <f t="shared" si="104"/>
        <v>4</v>
      </c>
      <c r="AO107" s="667">
        <f t="shared" si="104"/>
        <v>0</v>
      </c>
      <c r="AP107" s="667">
        <f t="shared" si="104"/>
        <v>0</v>
      </c>
      <c r="AQ107" s="667">
        <f t="shared" si="104"/>
        <v>2</v>
      </c>
      <c r="AR107" s="667">
        <f t="shared" si="104"/>
        <v>2</v>
      </c>
      <c r="AS107" s="734">
        <f>COUNTIF($AA107:$AR107,"=-2")</f>
        <v>0</v>
      </c>
      <c r="AT107" s="735">
        <f>COUNTIF($AA107:$AR107,"=-1")</f>
        <v>0</v>
      </c>
      <c r="AU107" s="735">
        <f>COUNTIF($AA107:$AR107,"=0")</f>
        <v>3</v>
      </c>
      <c r="AV107" s="735">
        <f>COUNTIF($AA107:$AR107,"=1")</f>
        <v>7</v>
      </c>
      <c r="AW107" s="735">
        <f>COUNTIF($AA107:$AR107,"=2")</f>
        <v>6</v>
      </c>
      <c r="AX107" s="736">
        <f>COUNTIF($AA107:$AR107,"&gt;2")</f>
        <v>2</v>
      </c>
      <c r="AY107" s="711">
        <f t="shared" si="105"/>
      </c>
      <c r="AZ107" s="711">
        <f t="shared" si="105"/>
        <v>3</v>
      </c>
      <c r="BA107" s="711">
        <f t="shared" si="105"/>
      </c>
      <c r="BB107" s="711">
        <f t="shared" si="105"/>
      </c>
      <c r="BC107" s="711">
        <f t="shared" si="105"/>
        <v>1</v>
      </c>
      <c r="BD107" s="711">
        <f t="shared" si="105"/>
      </c>
      <c r="BE107" s="711">
        <f t="shared" si="105"/>
      </c>
      <c r="BF107" s="711">
        <f t="shared" si="105"/>
        <v>1</v>
      </c>
      <c r="BG107" s="711">
        <f t="shared" si="105"/>
      </c>
      <c r="BH107" s="711">
        <f t="shared" si="105"/>
      </c>
      <c r="BI107" s="711">
        <f t="shared" si="105"/>
        <v>1</v>
      </c>
      <c r="BJ107" s="711">
        <f t="shared" si="105"/>
      </c>
      <c r="BK107" s="711">
        <f t="shared" si="105"/>
      </c>
      <c r="BL107" s="711">
        <f t="shared" si="105"/>
      </c>
      <c r="BM107" s="711">
        <f t="shared" si="105"/>
      </c>
      <c r="BN107" s="711">
        <f t="shared" si="105"/>
        <v>0</v>
      </c>
      <c r="BO107" s="711">
        <f t="shared" si="106"/>
      </c>
      <c r="BP107" s="712">
        <f t="shared" si="106"/>
      </c>
      <c r="BQ107" s="711">
        <f t="shared" si="107"/>
        <v>2</v>
      </c>
      <c r="BR107" s="711">
        <f t="shared" si="107"/>
      </c>
      <c r="BS107" s="711">
        <f t="shared" si="107"/>
        <v>2</v>
      </c>
      <c r="BT107" s="711">
        <f t="shared" si="107"/>
        <v>2</v>
      </c>
      <c r="BU107" s="711">
        <f t="shared" si="107"/>
      </c>
      <c r="BV107" s="711">
        <f t="shared" si="107"/>
        <v>1</v>
      </c>
      <c r="BW107" s="711">
        <f t="shared" si="107"/>
      </c>
      <c r="BX107" s="711">
        <f t="shared" si="107"/>
      </c>
      <c r="BY107" s="711">
        <f t="shared" si="107"/>
        <v>1</v>
      </c>
      <c r="BZ107" s="711">
        <f t="shared" si="107"/>
        <v>0</v>
      </c>
      <c r="CA107" s="711">
        <f t="shared" si="107"/>
      </c>
      <c r="CB107" s="711">
        <f t="shared" si="107"/>
        <v>2</v>
      </c>
      <c r="CC107" s="711">
        <f t="shared" si="107"/>
        <v>1</v>
      </c>
      <c r="CD107" s="711">
        <f t="shared" si="107"/>
        <v>4</v>
      </c>
      <c r="CE107" s="711">
        <f t="shared" si="107"/>
      </c>
      <c r="CF107" s="711">
        <f t="shared" si="107"/>
      </c>
      <c r="CG107" s="711">
        <f t="shared" si="108"/>
      </c>
      <c r="CH107" s="711">
        <f t="shared" si="108"/>
        <v>2</v>
      </c>
      <c r="CI107" s="720">
        <f t="shared" si="109"/>
      </c>
      <c r="CJ107" s="711">
        <f t="shared" si="109"/>
      </c>
      <c r="CK107" s="711">
        <f t="shared" si="109"/>
      </c>
      <c r="CL107" s="711">
        <f t="shared" si="109"/>
      </c>
      <c r="CM107" s="711">
        <f t="shared" si="109"/>
      </c>
      <c r="CN107" s="711">
        <f t="shared" si="109"/>
      </c>
      <c r="CO107" s="711">
        <f t="shared" si="109"/>
        <v>1</v>
      </c>
      <c r="CP107" s="711">
        <f t="shared" si="109"/>
      </c>
      <c r="CQ107" s="711">
        <f t="shared" si="109"/>
      </c>
      <c r="CR107" s="711">
        <f t="shared" si="109"/>
      </c>
      <c r="CS107" s="711">
        <f t="shared" si="109"/>
      </c>
      <c r="CT107" s="711">
        <f t="shared" si="109"/>
      </c>
      <c r="CU107" s="711">
        <f t="shared" si="109"/>
      </c>
      <c r="CV107" s="711">
        <f t="shared" si="109"/>
      </c>
      <c r="CW107" s="711">
        <f t="shared" si="109"/>
        <v>0</v>
      </c>
      <c r="CX107" s="711">
        <f t="shared" si="109"/>
      </c>
      <c r="CY107" s="711">
        <f t="shared" si="110"/>
        <v>2</v>
      </c>
      <c r="CZ107" s="711">
        <f t="shared" si="110"/>
      </c>
      <c r="DA107" s="737">
        <f>SUM(AY107:BP107)</f>
        <v>6</v>
      </c>
      <c r="DB107" s="738">
        <f>SUM(BQ107:CH107)</f>
        <v>17</v>
      </c>
      <c r="DC107" s="739">
        <f>SUM(CI107:CZ107)</f>
        <v>3</v>
      </c>
      <c r="DD107" s="740"/>
      <c r="DE107" s="741"/>
      <c r="DF107" s="741"/>
      <c r="DG107" s="741"/>
      <c r="DH107" s="741"/>
      <c r="DI107" s="741"/>
      <c r="DJ107" s="741"/>
      <c r="DK107" s="741"/>
      <c r="DL107" s="741"/>
      <c r="DM107" s="741"/>
      <c r="DN107" s="741"/>
      <c r="DO107" s="741"/>
      <c r="DP107" s="741"/>
      <c r="DQ107" s="741"/>
      <c r="DR107" s="741"/>
      <c r="DS107" s="741"/>
      <c r="DT107" s="741"/>
      <c r="DU107" s="741"/>
      <c r="DV107" s="741"/>
      <c r="DW107" s="741"/>
      <c r="DX107" s="741"/>
      <c r="DY107" s="741"/>
      <c r="DZ107" s="741"/>
      <c r="EA107" s="741"/>
      <c r="EB107" s="741"/>
      <c r="EC107" s="741"/>
      <c r="ED107" s="741"/>
      <c r="EE107" s="741"/>
      <c r="EF107" s="741"/>
      <c r="EG107" s="741"/>
      <c r="EH107" s="741"/>
      <c r="EI107" s="741"/>
      <c r="EJ107" s="741"/>
      <c r="EK107" s="741"/>
      <c r="EL107" s="741"/>
      <c r="EM107" s="741"/>
      <c r="EN107" s="741"/>
      <c r="EO107" s="741"/>
      <c r="EP107" s="741"/>
      <c r="EQ107" s="741"/>
      <c r="ER107" s="741"/>
      <c r="ES107" s="741"/>
      <c r="ET107" s="741"/>
      <c r="EU107" s="741"/>
      <c r="EV107" s="741"/>
      <c r="EW107" s="741"/>
      <c r="EX107" s="741"/>
      <c r="EY107" s="741"/>
      <c r="EZ107" s="741"/>
      <c r="FA107" s="741"/>
      <c r="FB107" s="741"/>
      <c r="FC107" s="741"/>
      <c r="FD107" s="741"/>
      <c r="FE107" s="741"/>
      <c r="FF107" s="741"/>
      <c r="FG107" s="741"/>
      <c r="FH107" s="741"/>
      <c r="FI107" s="741"/>
      <c r="FJ107" s="741"/>
      <c r="FK107" s="741"/>
      <c r="FL107" s="741"/>
      <c r="FM107" s="741"/>
      <c r="FN107" s="741"/>
      <c r="FO107" s="741"/>
      <c r="FP107" s="741"/>
      <c r="FQ107" s="741"/>
      <c r="FR107" s="741"/>
      <c r="FS107" s="741"/>
      <c r="FT107" s="741"/>
      <c r="FU107" s="741"/>
      <c r="FV107" s="741"/>
      <c r="FW107" s="741"/>
      <c r="FX107" s="741"/>
      <c r="FY107" s="741"/>
      <c r="FZ107" s="741"/>
      <c r="GA107" s="741"/>
      <c r="GB107" s="741"/>
      <c r="GC107" s="741"/>
      <c r="GD107" s="741"/>
      <c r="GE107" s="741"/>
      <c r="GF107" s="741"/>
      <c r="GG107" s="741"/>
      <c r="GH107" s="741"/>
      <c r="GI107" s="741"/>
      <c r="GJ107" s="741"/>
      <c r="GK107" s="741"/>
      <c r="GL107" s="741"/>
      <c r="GM107" s="741"/>
      <c r="GN107" s="741"/>
      <c r="GO107" s="741"/>
      <c r="GP107" s="741"/>
      <c r="GQ107" s="741"/>
      <c r="GR107" s="741"/>
      <c r="GS107" s="741"/>
      <c r="GT107" s="741"/>
      <c r="GU107" s="741"/>
      <c r="GV107" s="741"/>
      <c r="GW107" s="741"/>
      <c r="GX107" s="741"/>
      <c r="GY107" s="741"/>
      <c r="GZ107" s="741"/>
      <c r="HA107" s="741"/>
      <c r="HB107" s="741"/>
      <c r="HC107" s="741"/>
      <c r="HD107" s="741"/>
      <c r="HE107" s="741"/>
      <c r="HF107" s="741"/>
      <c r="HG107" s="741"/>
      <c r="HH107" s="741"/>
      <c r="HI107" s="741"/>
      <c r="HJ107" s="741"/>
      <c r="HK107" s="741"/>
      <c r="HL107" s="741"/>
      <c r="HM107" s="741"/>
      <c r="HN107" s="741"/>
      <c r="HO107" s="741"/>
      <c r="HP107" s="741"/>
      <c r="HQ107" s="741"/>
      <c r="HR107" s="741"/>
      <c r="HS107" s="741"/>
      <c r="HT107" s="741"/>
      <c r="HU107" s="741"/>
      <c r="HV107" s="741"/>
      <c r="HW107" s="741"/>
      <c r="HX107" s="741"/>
      <c r="HY107" s="741"/>
      <c r="HZ107" s="741"/>
      <c r="IA107" s="741"/>
      <c r="IB107" s="741"/>
      <c r="IC107" s="741"/>
      <c r="ID107" s="741"/>
      <c r="IE107" s="741"/>
      <c r="IF107" s="741"/>
      <c r="IG107" s="741"/>
      <c r="IH107" s="741"/>
      <c r="II107" s="741"/>
      <c r="IJ107" s="741"/>
      <c r="IK107" s="741"/>
      <c r="IL107" s="741"/>
      <c r="IM107" s="741"/>
      <c r="IN107" s="741"/>
      <c r="IO107" s="741"/>
      <c r="IP107" s="741"/>
      <c r="IQ107" s="741"/>
      <c r="IR107" s="741"/>
      <c r="IS107" s="741"/>
      <c r="IT107" s="741"/>
      <c r="IU107" s="741"/>
      <c r="IV107" s="741"/>
    </row>
    <row r="108" spans="1:108" ht="15">
      <c r="A108" s="674"/>
      <c r="B108" s="208"/>
      <c r="C108" s="208"/>
      <c r="D108" s="208"/>
      <c r="E108" s="742"/>
      <c r="F108" s="742"/>
      <c r="G108" s="742"/>
      <c r="H108" s="742"/>
      <c r="I108" s="742"/>
      <c r="J108" s="742"/>
      <c r="K108" s="742"/>
      <c r="L108" s="742"/>
      <c r="M108" s="742"/>
      <c r="N108" s="742"/>
      <c r="O108" s="742"/>
      <c r="P108" s="744"/>
      <c r="Q108" s="744"/>
      <c r="R108" s="744"/>
      <c r="S108" s="744"/>
      <c r="T108" s="744"/>
      <c r="U108" s="744"/>
      <c r="V108" s="744"/>
      <c r="W108" s="744"/>
      <c r="X108" s="813">
        <f>SUM(Y103:Y107)-MAX(Y103:Y107)</f>
        <v>314</v>
      </c>
      <c r="Y108" s="814"/>
      <c r="Z108" s="681"/>
      <c r="AA108" s="667"/>
      <c r="AB108" s="667"/>
      <c r="AC108" s="667"/>
      <c r="AD108" s="667"/>
      <c r="AE108" s="667"/>
      <c r="AF108" s="667"/>
      <c r="AG108" s="667"/>
      <c r="AH108" s="667"/>
      <c r="AI108" s="667"/>
      <c r="AJ108" s="667"/>
      <c r="AK108" s="667"/>
      <c r="AL108" s="667"/>
      <c r="AM108" s="667"/>
      <c r="AN108" s="667"/>
      <c r="AO108" s="667"/>
      <c r="AP108" s="667"/>
      <c r="AQ108" s="667"/>
      <c r="AR108" s="667"/>
      <c r="AS108" s="819">
        <f>SUM(AS103:AS107)</f>
        <v>1</v>
      </c>
      <c r="AT108" s="807">
        <f aca="true" t="shared" si="111" ref="AT108:DC108">SUM(AT103:AT107)</f>
        <v>1</v>
      </c>
      <c r="AU108" s="807">
        <f t="shared" si="111"/>
        <v>40</v>
      </c>
      <c r="AV108" s="807">
        <f t="shared" si="111"/>
        <v>36</v>
      </c>
      <c r="AW108" s="807">
        <f t="shared" si="111"/>
        <v>10</v>
      </c>
      <c r="AX108" s="809">
        <f t="shared" si="111"/>
        <v>2</v>
      </c>
      <c r="AY108" s="711">
        <f t="shared" si="111"/>
        <v>0</v>
      </c>
      <c r="AZ108" s="711">
        <f t="shared" si="111"/>
        <v>4</v>
      </c>
      <c r="BA108" s="711">
        <f t="shared" si="111"/>
        <v>0</v>
      </c>
      <c r="BB108" s="711">
        <f t="shared" si="111"/>
        <v>0</v>
      </c>
      <c r="BC108" s="711">
        <f t="shared" si="111"/>
        <v>2</v>
      </c>
      <c r="BD108" s="711">
        <f t="shared" si="111"/>
        <v>0</v>
      </c>
      <c r="BE108" s="711">
        <f t="shared" si="111"/>
        <v>0</v>
      </c>
      <c r="BF108" s="711">
        <f t="shared" si="111"/>
        <v>1</v>
      </c>
      <c r="BG108" s="711">
        <f t="shared" si="111"/>
        <v>0</v>
      </c>
      <c r="BH108" s="711">
        <f t="shared" si="111"/>
        <v>0</v>
      </c>
      <c r="BI108" s="711">
        <f t="shared" si="111"/>
        <v>3</v>
      </c>
      <c r="BJ108" s="711">
        <f t="shared" si="111"/>
        <v>0</v>
      </c>
      <c r="BK108" s="711">
        <f t="shared" si="111"/>
        <v>0</v>
      </c>
      <c r="BL108" s="711">
        <f t="shared" si="111"/>
        <v>0</v>
      </c>
      <c r="BM108" s="711">
        <f t="shared" si="111"/>
        <v>0</v>
      </c>
      <c r="BN108" s="711">
        <f t="shared" si="111"/>
        <v>2</v>
      </c>
      <c r="BO108" s="711">
        <f t="shared" si="111"/>
        <v>0</v>
      </c>
      <c r="BP108" s="712">
        <f t="shared" si="111"/>
        <v>0</v>
      </c>
      <c r="BQ108" s="711">
        <f t="shared" si="111"/>
        <v>6</v>
      </c>
      <c r="BR108" s="711">
        <f t="shared" si="111"/>
        <v>0</v>
      </c>
      <c r="BS108" s="711">
        <f t="shared" si="111"/>
        <v>4</v>
      </c>
      <c r="BT108" s="711">
        <f t="shared" si="111"/>
        <v>1</v>
      </c>
      <c r="BU108" s="711">
        <f t="shared" si="111"/>
        <v>0</v>
      </c>
      <c r="BV108" s="711">
        <f t="shared" si="111"/>
        <v>3</v>
      </c>
      <c r="BW108" s="711">
        <f t="shared" si="111"/>
        <v>0</v>
      </c>
      <c r="BX108" s="711">
        <f t="shared" si="111"/>
        <v>0</v>
      </c>
      <c r="BY108" s="711">
        <f t="shared" si="111"/>
        <v>3</v>
      </c>
      <c r="BZ108" s="711">
        <f t="shared" si="111"/>
        <v>3</v>
      </c>
      <c r="CA108" s="711">
        <f t="shared" si="111"/>
        <v>0</v>
      </c>
      <c r="CB108" s="711">
        <f t="shared" si="111"/>
        <v>6</v>
      </c>
      <c r="CC108" s="711">
        <f t="shared" si="111"/>
        <v>5</v>
      </c>
      <c r="CD108" s="711">
        <f t="shared" si="111"/>
        <v>5</v>
      </c>
      <c r="CE108" s="711">
        <f t="shared" si="111"/>
        <v>0</v>
      </c>
      <c r="CF108" s="711">
        <f t="shared" si="111"/>
        <v>0</v>
      </c>
      <c r="CG108" s="711">
        <f t="shared" si="111"/>
        <v>0</v>
      </c>
      <c r="CH108" s="711">
        <f t="shared" si="111"/>
        <v>5</v>
      </c>
      <c r="CI108" s="720">
        <f t="shared" si="111"/>
        <v>0</v>
      </c>
      <c r="CJ108" s="711">
        <f t="shared" si="111"/>
        <v>0</v>
      </c>
      <c r="CK108" s="711">
        <f t="shared" si="111"/>
        <v>0</v>
      </c>
      <c r="CL108" s="711">
        <f t="shared" si="111"/>
        <v>0</v>
      </c>
      <c r="CM108" s="711">
        <f t="shared" si="111"/>
        <v>0</v>
      </c>
      <c r="CN108" s="711">
        <f t="shared" si="111"/>
        <v>0</v>
      </c>
      <c r="CO108" s="711">
        <f t="shared" si="111"/>
        <v>3</v>
      </c>
      <c r="CP108" s="711">
        <f t="shared" si="111"/>
        <v>0</v>
      </c>
      <c r="CQ108" s="711">
        <f t="shared" si="111"/>
        <v>0</v>
      </c>
      <c r="CR108" s="711">
        <f t="shared" si="111"/>
        <v>0</v>
      </c>
      <c r="CS108" s="711">
        <f t="shared" si="111"/>
        <v>0</v>
      </c>
      <c r="CT108" s="711">
        <f t="shared" si="111"/>
        <v>0</v>
      </c>
      <c r="CU108" s="711">
        <f t="shared" si="111"/>
        <v>0</v>
      </c>
      <c r="CV108" s="711">
        <f t="shared" si="111"/>
        <v>0</v>
      </c>
      <c r="CW108" s="711">
        <f t="shared" si="111"/>
        <v>-1</v>
      </c>
      <c r="CX108" s="711">
        <f t="shared" si="111"/>
        <v>0</v>
      </c>
      <c r="CY108" s="711">
        <f t="shared" si="111"/>
        <v>5</v>
      </c>
      <c r="CZ108" s="711">
        <f t="shared" si="111"/>
        <v>0</v>
      </c>
      <c r="DA108" s="811">
        <f t="shared" si="111"/>
        <v>12</v>
      </c>
      <c r="DB108" s="821">
        <f t="shared" si="111"/>
        <v>41</v>
      </c>
      <c r="DC108" s="823">
        <f t="shared" si="111"/>
        <v>7</v>
      </c>
      <c r="DD108" s="687"/>
    </row>
    <row r="109" spans="1:108" ht="15.75" thickBot="1">
      <c r="A109" s="674"/>
      <c r="B109" s="208"/>
      <c r="C109" s="208"/>
      <c r="D109" s="208"/>
      <c r="E109" s="742"/>
      <c r="F109" s="742"/>
      <c r="G109" s="742"/>
      <c r="H109" s="742"/>
      <c r="I109" s="742"/>
      <c r="J109" s="742"/>
      <c r="K109" s="742"/>
      <c r="L109" s="742"/>
      <c r="M109" s="742"/>
      <c r="N109" s="742"/>
      <c r="O109" s="742"/>
      <c r="P109" s="744"/>
      <c r="Q109" s="744"/>
      <c r="R109" s="744"/>
      <c r="S109" s="744"/>
      <c r="T109" s="744"/>
      <c r="U109" s="744"/>
      <c r="V109" s="744"/>
      <c r="W109" s="744"/>
      <c r="X109" s="815"/>
      <c r="Y109" s="816"/>
      <c r="Z109" s="681"/>
      <c r="AA109" s="667"/>
      <c r="AB109" s="667"/>
      <c r="AC109" s="667"/>
      <c r="AD109" s="667"/>
      <c r="AE109" s="667"/>
      <c r="AF109" s="667"/>
      <c r="AG109" s="667"/>
      <c r="AH109" s="667"/>
      <c r="AI109" s="667"/>
      <c r="AJ109" s="667"/>
      <c r="AK109" s="667"/>
      <c r="AL109" s="667"/>
      <c r="AM109" s="667"/>
      <c r="AN109" s="667"/>
      <c r="AO109" s="667"/>
      <c r="AP109" s="667"/>
      <c r="AQ109" s="667"/>
      <c r="AR109" s="667"/>
      <c r="AS109" s="820"/>
      <c r="AT109" s="808"/>
      <c r="AU109" s="808"/>
      <c r="AV109" s="808"/>
      <c r="AW109" s="808"/>
      <c r="AX109" s="810"/>
      <c r="AY109" s="711"/>
      <c r="AZ109" s="711"/>
      <c r="BA109" s="711"/>
      <c r="BB109" s="711"/>
      <c r="BC109" s="711"/>
      <c r="BD109" s="711"/>
      <c r="BE109" s="711"/>
      <c r="BF109" s="711"/>
      <c r="BG109" s="711"/>
      <c r="BH109" s="711"/>
      <c r="BI109" s="711"/>
      <c r="BJ109" s="711"/>
      <c r="BK109" s="711"/>
      <c r="BL109" s="711"/>
      <c r="BM109" s="711"/>
      <c r="BN109" s="711"/>
      <c r="BO109" s="711"/>
      <c r="BP109" s="712"/>
      <c r="BQ109" s="711"/>
      <c r="BR109" s="711"/>
      <c r="BS109" s="711"/>
      <c r="BT109" s="711"/>
      <c r="BU109" s="711"/>
      <c r="BV109" s="711"/>
      <c r="BW109" s="711"/>
      <c r="BX109" s="711"/>
      <c r="BY109" s="711"/>
      <c r="BZ109" s="711"/>
      <c r="CA109" s="711"/>
      <c r="CB109" s="711"/>
      <c r="CC109" s="711"/>
      <c r="CD109" s="711"/>
      <c r="CE109" s="711"/>
      <c r="CF109" s="711"/>
      <c r="CG109" s="711"/>
      <c r="CH109" s="711"/>
      <c r="CI109" s="720"/>
      <c r="CJ109" s="711"/>
      <c r="CK109" s="711"/>
      <c r="CL109" s="711"/>
      <c r="CM109" s="711"/>
      <c r="CN109" s="711"/>
      <c r="CO109" s="711"/>
      <c r="CP109" s="711"/>
      <c r="CQ109" s="711"/>
      <c r="CR109" s="711"/>
      <c r="CS109" s="711"/>
      <c r="CT109" s="711"/>
      <c r="CU109" s="711"/>
      <c r="CV109" s="711"/>
      <c r="CW109" s="711"/>
      <c r="CX109" s="711"/>
      <c r="CY109" s="711"/>
      <c r="CZ109" s="711"/>
      <c r="DA109" s="812"/>
      <c r="DB109" s="822"/>
      <c r="DC109" s="824"/>
      <c r="DD109" s="687"/>
    </row>
    <row r="110" spans="1:108" ht="15.75" thickBot="1">
      <c r="A110" s="674"/>
      <c r="B110" s="208"/>
      <c r="C110" s="208"/>
      <c r="D110" s="208"/>
      <c r="E110" s="742"/>
      <c r="F110" s="742"/>
      <c r="G110" s="742"/>
      <c r="H110" s="742"/>
      <c r="I110" s="742"/>
      <c r="J110" s="742"/>
      <c r="K110" s="742"/>
      <c r="L110" s="742"/>
      <c r="M110" s="742"/>
      <c r="N110" s="742"/>
      <c r="O110" s="742"/>
      <c r="P110" s="744"/>
      <c r="Q110" s="744"/>
      <c r="R110" s="744"/>
      <c r="S110" s="744"/>
      <c r="T110" s="744"/>
      <c r="U110" s="744"/>
      <c r="V110" s="744"/>
      <c r="W110" s="744"/>
      <c r="X110" s="817"/>
      <c r="Y110" s="818"/>
      <c r="Z110" s="681"/>
      <c r="AA110" s="667"/>
      <c r="AB110" s="667"/>
      <c r="AC110" s="667"/>
      <c r="AD110" s="667"/>
      <c r="AE110" s="667"/>
      <c r="AF110" s="667"/>
      <c r="AG110" s="667"/>
      <c r="AH110" s="667"/>
      <c r="AI110" s="667"/>
      <c r="AJ110" s="667"/>
      <c r="AK110" s="667"/>
      <c r="AL110" s="667"/>
      <c r="AM110" s="667"/>
      <c r="AN110" s="667"/>
      <c r="AO110" s="667"/>
      <c r="AP110" s="667"/>
      <c r="AQ110" s="667"/>
      <c r="AR110" s="667"/>
      <c r="AS110" s="682"/>
      <c r="AT110" s="683"/>
      <c r="AU110" s="683"/>
      <c r="AV110" s="683"/>
      <c r="AW110" s="683"/>
      <c r="AX110" s="683"/>
      <c r="AY110" s="684"/>
      <c r="AZ110" s="685"/>
      <c r="BA110" s="685"/>
      <c r="BB110" s="685"/>
      <c r="BC110" s="685"/>
      <c r="BD110" s="685"/>
      <c r="BE110" s="685"/>
      <c r="BF110" s="685"/>
      <c r="BG110" s="685"/>
      <c r="BH110" s="685"/>
      <c r="BI110" s="685"/>
      <c r="BJ110" s="685"/>
      <c r="BK110" s="685"/>
      <c r="BL110" s="685"/>
      <c r="BM110" s="685"/>
      <c r="BN110" s="685"/>
      <c r="BO110" s="685"/>
      <c r="BP110" s="686"/>
      <c r="BQ110" s="685"/>
      <c r="BR110" s="685"/>
      <c r="BS110" s="685"/>
      <c r="BT110" s="685"/>
      <c r="BU110" s="685"/>
      <c r="BV110" s="685"/>
      <c r="BW110" s="685"/>
      <c r="BX110" s="685"/>
      <c r="BY110" s="685"/>
      <c r="BZ110" s="685"/>
      <c r="CA110" s="685"/>
      <c r="CB110" s="685"/>
      <c r="CC110" s="685"/>
      <c r="CD110" s="685"/>
      <c r="CE110" s="685"/>
      <c r="CF110" s="685"/>
      <c r="CG110" s="685"/>
      <c r="CH110" s="685"/>
      <c r="CI110" s="684"/>
      <c r="CJ110" s="685"/>
      <c r="CK110" s="685"/>
      <c r="CL110" s="685"/>
      <c r="CM110" s="685"/>
      <c r="CN110" s="685"/>
      <c r="CO110" s="685"/>
      <c r="CP110" s="685"/>
      <c r="CQ110" s="685"/>
      <c r="CR110" s="685"/>
      <c r="CS110" s="685"/>
      <c r="CT110" s="685"/>
      <c r="CU110" s="685"/>
      <c r="CV110" s="685"/>
      <c r="CW110" s="685"/>
      <c r="CX110" s="685"/>
      <c r="CY110" s="685"/>
      <c r="CZ110" s="686"/>
      <c r="DA110" s="683"/>
      <c r="DB110" s="683"/>
      <c r="DC110" s="683"/>
      <c r="DD110" s="687"/>
    </row>
    <row r="111" spans="1:108" ht="15">
      <c r="A111" s="688"/>
      <c r="B111" s="745"/>
      <c r="C111" s="746" t="str">
        <f>C101</f>
        <v>OOSTBURG</v>
      </c>
      <c r="D111" s="746" t="str">
        <f>C101</f>
        <v>OOSTBURG</v>
      </c>
      <c r="E111" s="747">
        <f>SUM(E103:E107)-MAX(E103:E107)</f>
        <v>20</v>
      </c>
      <c r="F111" s="747">
        <f aca="true" t="shared" si="112" ref="F111:Y111">SUM(F103:F107)-MAX(F103:F107)</f>
        <v>13</v>
      </c>
      <c r="G111" s="747">
        <f t="shared" si="112"/>
        <v>18</v>
      </c>
      <c r="H111" s="747">
        <f t="shared" si="112"/>
        <v>15</v>
      </c>
      <c r="I111" s="747">
        <f t="shared" si="112"/>
        <v>13</v>
      </c>
      <c r="J111" s="747">
        <f t="shared" si="112"/>
        <v>17</v>
      </c>
      <c r="K111" s="747">
        <f t="shared" si="112"/>
        <v>22</v>
      </c>
      <c r="L111" s="747">
        <f t="shared" si="112"/>
        <v>12</v>
      </c>
      <c r="M111" s="747">
        <f t="shared" si="112"/>
        <v>18</v>
      </c>
      <c r="N111" s="747">
        <f t="shared" si="112"/>
        <v>149</v>
      </c>
      <c r="O111" s="747">
        <f t="shared" si="112"/>
        <v>18</v>
      </c>
      <c r="P111" s="747">
        <f t="shared" si="112"/>
        <v>14</v>
      </c>
      <c r="Q111" s="747">
        <f t="shared" si="112"/>
        <v>20</v>
      </c>
      <c r="R111" s="747">
        <f t="shared" si="112"/>
        <v>20</v>
      </c>
      <c r="S111" s="747">
        <f t="shared" si="112"/>
        <v>17</v>
      </c>
      <c r="T111" s="747">
        <f t="shared" si="112"/>
        <v>19</v>
      </c>
      <c r="U111" s="747">
        <f t="shared" si="112"/>
        <v>12</v>
      </c>
      <c r="V111" s="747">
        <f t="shared" si="112"/>
        <v>23</v>
      </c>
      <c r="W111" s="747">
        <f t="shared" si="112"/>
        <v>19</v>
      </c>
      <c r="X111" s="747">
        <f t="shared" si="112"/>
        <v>165</v>
      </c>
      <c r="Y111" s="747">
        <f t="shared" si="112"/>
        <v>314</v>
      </c>
      <c r="Z111" s="748"/>
      <c r="AA111" s="667"/>
      <c r="AB111" s="667"/>
      <c r="AC111" s="667"/>
      <c r="AD111" s="667"/>
      <c r="AE111" s="667"/>
      <c r="AF111" s="667"/>
      <c r="AG111" s="667"/>
      <c r="AH111" s="667"/>
      <c r="AI111" s="667"/>
      <c r="AJ111" s="667"/>
      <c r="AK111" s="667"/>
      <c r="AL111" s="667"/>
      <c r="AM111" s="667"/>
      <c r="AN111" s="667"/>
      <c r="AO111" s="667"/>
      <c r="AP111" s="667"/>
      <c r="AQ111" s="667"/>
      <c r="AR111" s="667"/>
      <c r="AS111" s="682"/>
      <c r="AT111" s="683"/>
      <c r="AU111" s="683"/>
      <c r="AV111" s="683"/>
      <c r="AW111" s="683"/>
      <c r="AX111" s="683"/>
      <c r="AY111" s="684"/>
      <c r="AZ111" s="685"/>
      <c r="BA111" s="685"/>
      <c r="BB111" s="685"/>
      <c r="BC111" s="685"/>
      <c r="BD111" s="685"/>
      <c r="BE111" s="685"/>
      <c r="BF111" s="685"/>
      <c r="BG111" s="685"/>
      <c r="BH111" s="685"/>
      <c r="BI111" s="685"/>
      <c r="BJ111" s="685"/>
      <c r="BK111" s="685"/>
      <c r="BL111" s="685"/>
      <c r="BM111" s="685"/>
      <c r="BN111" s="685"/>
      <c r="BO111" s="685"/>
      <c r="BP111" s="686"/>
      <c r="BQ111" s="685"/>
      <c r="BR111" s="685"/>
      <c r="BS111" s="685"/>
      <c r="BT111" s="685"/>
      <c r="BU111" s="685"/>
      <c r="BV111" s="685"/>
      <c r="BW111" s="685"/>
      <c r="BX111" s="685"/>
      <c r="BY111" s="685"/>
      <c r="BZ111" s="685"/>
      <c r="CA111" s="685"/>
      <c r="CB111" s="685"/>
      <c r="CC111" s="685"/>
      <c r="CD111" s="685"/>
      <c r="CE111" s="685"/>
      <c r="CF111" s="685"/>
      <c r="CG111" s="685"/>
      <c r="CH111" s="685"/>
      <c r="CI111" s="684"/>
      <c r="CJ111" s="685"/>
      <c r="CK111" s="685"/>
      <c r="CL111" s="685"/>
      <c r="CM111" s="685"/>
      <c r="CN111" s="685"/>
      <c r="CO111" s="685"/>
      <c r="CP111" s="685"/>
      <c r="CQ111" s="685"/>
      <c r="CR111" s="685"/>
      <c r="CS111" s="685"/>
      <c r="CT111" s="685"/>
      <c r="CU111" s="685"/>
      <c r="CV111" s="685"/>
      <c r="CW111" s="685"/>
      <c r="CX111" s="685"/>
      <c r="CY111" s="685"/>
      <c r="CZ111" s="686"/>
      <c r="DA111" s="683"/>
      <c r="DB111" s="683"/>
      <c r="DC111" s="683"/>
      <c r="DD111" s="687"/>
    </row>
  </sheetData>
  <sheetProtection/>
  <mergeCells count="107">
    <mergeCell ref="BQ5:CH5"/>
    <mergeCell ref="CI5:CZ5"/>
    <mergeCell ref="C6:D6"/>
    <mergeCell ref="E2:M2"/>
    <mergeCell ref="O2:W2"/>
    <mergeCell ref="E3:M3"/>
    <mergeCell ref="O3:W3"/>
    <mergeCell ref="AA5:AR5"/>
    <mergeCell ref="AY5:BP5"/>
    <mergeCell ref="DA12:DA13"/>
    <mergeCell ref="DB12:DB13"/>
    <mergeCell ref="DC12:DC13"/>
    <mergeCell ref="X12:Y14"/>
    <mergeCell ref="AS12:AS13"/>
    <mergeCell ref="AT12:AT13"/>
    <mergeCell ref="AU12:AU13"/>
    <mergeCell ref="AV24:AV25"/>
    <mergeCell ref="AW24:AW25"/>
    <mergeCell ref="C18:D18"/>
    <mergeCell ref="AV12:AV13"/>
    <mergeCell ref="AW12:AW13"/>
    <mergeCell ref="AX12:AX13"/>
    <mergeCell ref="AS36:AS37"/>
    <mergeCell ref="AX24:AX25"/>
    <mergeCell ref="DA24:DA25"/>
    <mergeCell ref="DB24:DB25"/>
    <mergeCell ref="DC24:DC25"/>
    <mergeCell ref="C30:D30"/>
    <mergeCell ref="X24:Y26"/>
    <mergeCell ref="AS24:AS25"/>
    <mergeCell ref="AT24:AT25"/>
    <mergeCell ref="AU24:AU25"/>
    <mergeCell ref="DB36:DB37"/>
    <mergeCell ref="DC36:DC37"/>
    <mergeCell ref="C42:D42"/>
    <mergeCell ref="AT36:AT37"/>
    <mergeCell ref="AU36:AU37"/>
    <mergeCell ref="AV36:AV37"/>
    <mergeCell ref="AW36:AW37"/>
    <mergeCell ref="AX36:AX37"/>
    <mergeCell ref="DA36:DA37"/>
    <mergeCell ref="X36:Y38"/>
    <mergeCell ref="DB48:DB49"/>
    <mergeCell ref="DC48:DC49"/>
    <mergeCell ref="X48:Y50"/>
    <mergeCell ref="AS48:AS49"/>
    <mergeCell ref="AT48:AT49"/>
    <mergeCell ref="AU48:AU49"/>
    <mergeCell ref="C54:D54"/>
    <mergeCell ref="AV48:AV49"/>
    <mergeCell ref="AW48:AW49"/>
    <mergeCell ref="AX48:AX49"/>
    <mergeCell ref="DA48:DA49"/>
    <mergeCell ref="AX60:AX61"/>
    <mergeCell ref="DA60:DA61"/>
    <mergeCell ref="DB60:DB61"/>
    <mergeCell ref="DC60:DC61"/>
    <mergeCell ref="C66:D66"/>
    <mergeCell ref="X60:Y62"/>
    <mergeCell ref="AS60:AS61"/>
    <mergeCell ref="AT60:AT61"/>
    <mergeCell ref="AU60:AU61"/>
    <mergeCell ref="AV60:AV61"/>
    <mergeCell ref="AW60:AW61"/>
    <mergeCell ref="C78:D78"/>
    <mergeCell ref="AT72:AT73"/>
    <mergeCell ref="AU72:AU73"/>
    <mergeCell ref="AV72:AV73"/>
    <mergeCell ref="AW72:AW73"/>
    <mergeCell ref="AX72:AX73"/>
    <mergeCell ref="X72:Y74"/>
    <mergeCell ref="AS72:AS73"/>
    <mergeCell ref="DC84:DC85"/>
    <mergeCell ref="X84:Y86"/>
    <mergeCell ref="AS84:AS85"/>
    <mergeCell ref="AT84:AT85"/>
    <mergeCell ref="AU84:AU85"/>
    <mergeCell ref="DB72:DB73"/>
    <mergeCell ref="DC72:DC73"/>
    <mergeCell ref="DA72:DA73"/>
    <mergeCell ref="C90:D90"/>
    <mergeCell ref="AV84:AV85"/>
    <mergeCell ref="AW84:AW85"/>
    <mergeCell ref="AX84:AX85"/>
    <mergeCell ref="DA84:DA85"/>
    <mergeCell ref="DB84:DB85"/>
    <mergeCell ref="C102:D102"/>
    <mergeCell ref="X96:Y98"/>
    <mergeCell ref="AS96:AS97"/>
    <mergeCell ref="AT96:AT97"/>
    <mergeCell ref="AU96:AU97"/>
    <mergeCell ref="AV96:AV97"/>
    <mergeCell ref="AX96:AX97"/>
    <mergeCell ref="DA96:DA97"/>
    <mergeCell ref="DB96:DB97"/>
    <mergeCell ref="DC96:DC97"/>
    <mergeCell ref="AW96:AW97"/>
    <mergeCell ref="DB108:DB109"/>
    <mergeCell ref="DC108:DC109"/>
    <mergeCell ref="AU108:AU109"/>
    <mergeCell ref="AV108:AV109"/>
    <mergeCell ref="AW108:AW109"/>
    <mergeCell ref="AX108:AX109"/>
    <mergeCell ref="DA108:DA109"/>
    <mergeCell ref="X108:Y110"/>
    <mergeCell ref="AS108:AS109"/>
    <mergeCell ref="AT108:AT10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C1">
      <selection activeCell="Z29" sqref="Z29"/>
    </sheetView>
  </sheetViews>
  <sheetFormatPr defaultColWidth="0" defaultRowHeight="12.75"/>
  <cols>
    <col min="1" max="1" width="4.421875" style="200" customWidth="1"/>
    <col min="2" max="2" width="9.140625" style="0" customWidth="1"/>
    <col min="3" max="3" width="40.00390625" style="0" customWidth="1"/>
    <col min="4" max="4" width="8.140625" style="0" customWidth="1"/>
    <col min="5" max="5" width="6.28125" style="200" bestFit="1" customWidth="1"/>
    <col min="6" max="13" width="4.7109375" style="200" customWidth="1"/>
    <col min="14" max="14" width="7.7109375" style="200" customWidth="1"/>
    <col min="15" max="15" width="4.7109375" style="749" customWidth="1"/>
    <col min="16" max="23" width="4.7109375" style="0" customWidth="1"/>
    <col min="24" max="25" width="9.140625" style="0" customWidth="1"/>
    <col min="26" max="26" width="6.421875" style="0" customWidth="1"/>
    <col min="27" max="27" width="8.140625" style="0" customWidth="1"/>
    <col min="28" max="28" width="2.8515625" style="0" customWidth="1"/>
    <col min="29" max="176" width="9.140625" style="0" customWidth="1"/>
    <col min="177" max="177" width="2.7109375" style="0" customWidth="1"/>
    <col min="178" max="178" width="9.140625" style="0" customWidth="1"/>
    <col min="179" max="179" width="29.7109375" style="0" customWidth="1"/>
    <col min="180" max="180" width="8.140625" style="0" customWidth="1"/>
    <col min="181" max="189" width="4.7109375" style="0" customWidth="1"/>
    <col min="190" max="190" width="7.7109375" style="0" customWidth="1"/>
    <col min="191" max="199" width="4.7109375" style="0" customWidth="1"/>
    <col min="200" max="201" width="9.140625" style="0" customWidth="1"/>
    <col min="202" max="202" width="3.7109375" style="0" customWidth="1"/>
    <col min="203" max="220" width="0" style="0" hidden="1" customWidth="1"/>
    <col min="221" max="226" width="9.140625" style="0" customWidth="1"/>
    <col min="227" max="16384" width="0" style="0" hidden="1" customWidth="1"/>
  </cols>
  <sheetData>
    <row r="1" spans="1:28" ht="13.5" thickBot="1">
      <c r="A1" s="754"/>
      <c r="B1" s="662"/>
      <c r="C1" s="662"/>
      <c r="D1" s="662"/>
      <c r="E1" s="663"/>
      <c r="F1" s="662"/>
      <c r="G1" s="662"/>
      <c r="H1" s="662"/>
      <c r="I1" s="662"/>
      <c r="J1" s="662"/>
      <c r="K1" s="662"/>
      <c r="L1" s="662"/>
      <c r="M1" s="662"/>
      <c r="N1" s="663"/>
      <c r="O1" s="664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755"/>
      <c r="AB1" s="673"/>
    </row>
    <row r="2" spans="1:28" ht="13.5" customHeight="1" thickBot="1">
      <c r="A2" s="756"/>
      <c r="B2" s="675" t="s">
        <v>237</v>
      </c>
      <c r="C2" s="676">
        <v>41781</v>
      </c>
      <c r="D2" s="677" t="s">
        <v>47</v>
      </c>
      <c r="E2" s="830" t="s">
        <v>272</v>
      </c>
      <c r="F2" s="831"/>
      <c r="G2" s="831"/>
      <c r="H2" s="831"/>
      <c r="I2" s="831"/>
      <c r="J2" s="831"/>
      <c r="K2" s="831"/>
      <c r="L2" s="831"/>
      <c r="M2" s="832"/>
      <c r="N2" s="678">
        <v>33.5</v>
      </c>
      <c r="O2" s="833" t="s">
        <v>238</v>
      </c>
      <c r="P2" s="834"/>
      <c r="Q2" s="834"/>
      <c r="R2" s="834"/>
      <c r="S2" s="834"/>
      <c r="T2" s="834"/>
      <c r="U2" s="834"/>
      <c r="V2" s="834"/>
      <c r="W2" s="835"/>
      <c r="X2" s="679">
        <v>36.5</v>
      </c>
      <c r="Y2" s="680">
        <f>N2+X2</f>
        <v>70</v>
      </c>
      <c r="Z2" s="208"/>
      <c r="AA2" s="757"/>
      <c r="AB2" s="687"/>
    </row>
    <row r="3" spans="1:28" ht="13.5" customHeight="1" thickBot="1">
      <c r="A3" s="758"/>
      <c r="B3" s="689" t="s">
        <v>239</v>
      </c>
      <c r="C3" s="778" t="s">
        <v>6</v>
      </c>
      <c r="D3" s="691" t="s">
        <v>241</v>
      </c>
      <c r="E3" s="836" t="s">
        <v>271</v>
      </c>
      <c r="F3" s="837"/>
      <c r="G3" s="837"/>
      <c r="H3" s="837"/>
      <c r="I3" s="837"/>
      <c r="J3" s="837"/>
      <c r="K3" s="837"/>
      <c r="L3" s="837"/>
      <c r="M3" s="838"/>
      <c r="N3" s="692">
        <v>115</v>
      </c>
      <c r="O3" s="839" t="s">
        <v>242</v>
      </c>
      <c r="P3" s="840"/>
      <c r="Q3" s="840"/>
      <c r="R3" s="840"/>
      <c r="S3" s="840"/>
      <c r="T3" s="840"/>
      <c r="U3" s="840"/>
      <c r="V3" s="840"/>
      <c r="W3" s="841"/>
      <c r="X3" s="693">
        <v>127</v>
      </c>
      <c r="Y3" s="694">
        <f>AVERAGE(N3:X3)</f>
        <v>121</v>
      </c>
      <c r="Z3" s="665"/>
      <c r="AA3" s="757"/>
      <c r="AB3" s="687"/>
    </row>
    <row r="4" spans="1:28" ht="12.75">
      <c r="A4" s="756"/>
      <c r="B4" s="695"/>
      <c r="C4" s="696"/>
      <c r="D4" s="697" t="s">
        <v>50</v>
      </c>
      <c r="E4" s="698">
        <v>4</v>
      </c>
      <c r="F4" s="698">
        <v>3</v>
      </c>
      <c r="G4" s="698">
        <v>4</v>
      </c>
      <c r="H4" s="698">
        <v>4</v>
      </c>
      <c r="I4" s="698">
        <v>3</v>
      </c>
      <c r="J4" s="698">
        <v>4</v>
      </c>
      <c r="K4" s="698">
        <v>5</v>
      </c>
      <c r="L4" s="698">
        <v>3</v>
      </c>
      <c r="M4" s="698">
        <v>4</v>
      </c>
      <c r="N4" s="698">
        <f>SUM(E4:M4)</f>
        <v>34</v>
      </c>
      <c r="O4" s="698">
        <v>4</v>
      </c>
      <c r="P4" s="698">
        <v>3</v>
      </c>
      <c r="Q4" s="698">
        <v>4</v>
      </c>
      <c r="R4" s="698">
        <v>4</v>
      </c>
      <c r="S4" s="698">
        <v>4</v>
      </c>
      <c r="T4" s="698">
        <v>5</v>
      </c>
      <c r="U4" s="698">
        <v>3</v>
      </c>
      <c r="V4" s="698">
        <v>5</v>
      </c>
      <c r="W4" s="698">
        <v>4</v>
      </c>
      <c r="X4" s="698">
        <f>SUM(O4:W4)</f>
        <v>36</v>
      </c>
      <c r="Y4" s="698">
        <f>N4+X4</f>
        <v>70</v>
      </c>
      <c r="Z4" s="208"/>
      <c r="AA4" s="757"/>
      <c r="AB4" s="687"/>
    </row>
    <row r="5" spans="1:28" ht="15">
      <c r="A5" s="756"/>
      <c r="B5" s="704" t="s">
        <v>250</v>
      </c>
      <c r="C5" s="825" t="s">
        <v>251</v>
      </c>
      <c r="D5" s="826"/>
      <c r="E5" s="704">
        <v>1</v>
      </c>
      <c r="F5" s="704">
        <v>2</v>
      </c>
      <c r="G5" s="704">
        <v>3</v>
      </c>
      <c r="H5" s="704">
        <v>4</v>
      </c>
      <c r="I5" s="704">
        <v>5</v>
      </c>
      <c r="J5" s="704">
        <v>6</v>
      </c>
      <c r="K5" s="704">
        <v>7</v>
      </c>
      <c r="L5" s="704">
        <v>8</v>
      </c>
      <c r="M5" s="704">
        <v>9</v>
      </c>
      <c r="N5" s="705" t="s">
        <v>252</v>
      </c>
      <c r="O5" s="704">
        <v>10</v>
      </c>
      <c r="P5" s="704">
        <v>11</v>
      </c>
      <c r="Q5" s="704">
        <v>12</v>
      </c>
      <c r="R5" s="704">
        <v>13</v>
      </c>
      <c r="S5" s="704">
        <v>14</v>
      </c>
      <c r="T5" s="704">
        <v>15</v>
      </c>
      <c r="U5" s="704">
        <v>16</v>
      </c>
      <c r="V5" s="704">
        <v>17</v>
      </c>
      <c r="W5" s="704">
        <v>18</v>
      </c>
      <c r="X5" s="705" t="s">
        <v>253</v>
      </c>
      <c r="Y5" s="705" t="s">
        <v>254</v>
      </c>
      <c r="Z5" s="759" t="s">
        <v>11</v>
      </c>
      <c r="AA5" s="759" t="s">
        <v>297</v>
      </c>
      <c r="AB5" s="687"/>
    </row>
    <row r="6" spans="1:28" ht="18">
      <c r="A6" s="761">
        <v>1</v>
      </c>
      <c r="B6" s="776" t="s">
        <v>23</v>
      </c>
      <c r="C6" s="752" t="s">
        <v>181</v>
      </c>
      <c r="D6" s="763">
        <f>VLOOKUP(C6,'Individual Conference Leaders'!$G$3:'Individual Conference Leaders'!$I$92,3,FALSE)</f>
        <v>15.25</v>
      </c>
      <c r="E6" s="715">
        <f>VLOOKUP($C6,'CLC TOURNAMENT TEAM'!$C$4:'CLC TOURNAMENT TEAM'!$Z$112,3,FALSE)</f>
        <v>5</v>
      </c>
      <c r="F6" s="715">
        <f>VLOOKUP($C6,'CLC TOURNAMENT TEAM'!$C$4:'CLC TOURNAMENT TEAM'!$Z$112,4,FALSE)</f>
        <v>3</v>
      </c>
      <c r="G6" s="715">
        <f>VLOOKUP($C6,'CLC TOURNAMENT TEAM'!$C$4:'CLC TOURNAMENT TEAM'!$Z$112,5,FALSE)</f>
        <v>4</v>
      </c>
      <c r="H6" s="715">
        <f>VLOOKUP($C6,'CLC TOURNAMENT TEAM'!$C$4:'CLC TOURNAMENT TEAM'!$Z$112,6,FALSE)</f>
        <v>2</v>
      </c>
      <c r="I6" s="715">
        <f>VLOOKUP($C6,'CLC TOURNAMENT TEAM'!$C$4:'CLC TOURNAMENT TEAM'!$Z$112,7,FALSE)</f>
        <v>3</v>
      </c>
      <c r="J6" s="715">
        <f>VLOOKUP($C6,'CLC TOURNAMENT TEAM'!$C$4:'CLC TOURNAMENT TEAM'!$Z$112,8,FALSE)</f>
        <v>4</v>
      </c>
      <c r="K6" s="715">
        <f>VLOOKUP($C6,'CLC TOURNAMENT TEAM'!$C$4:'CLC TOURNAMENT TEAM'!$Z$112,9,FALSE)</f>
        <v>6</v>
      </c>
      <c r="L6" s="715">
        <f>VLOOKUP($C6,'CLC TOURNAMENT TEAM'!$C$4:'CLC TOURNAMENT TEAM'!$Z$112,10,FALSE)</f>
        <v>3</v>
      </c>
      <c r="M6" s="715">
        <f>VLOOKUP($C6,'CLC TOURNAMENT TEAM'!$C$4:'CLC TOURNAMENT TEAM'!$Z$112,11,FALSE)</f>
        <v>4</v>
      </c>
      <c r="N6" s="715">
        <f>VLOOKUP($C6,'CLC TOURNAMENT TEAM'!$C$4:'CLC TOURNAMENT TEAM'!$Z$112,12,FALSE)</f>
        <v>34</v>
      </c>
      <c r="O6" s="715">
        <f>VLOOKUP($C6,'CLC TOURNAMENT TEAM'!$C$4:'CLC TOURNAMENT TEAM'!$Z$112,13,FALSE)</f>
        <v>4</v>
      </c>
      <c r="P6" s="715">
        <f>VLOOKUP($C6,'CLC TOURNAMENT TEAM'!$C$4:'CLC TOURNAMENT TEAM'!$Z$112,14,FALSE)</f>
        <v>4</v>
      </c>
      <c r="Q6" s="715">
        <f>VLOOKUP($C6,'CLC TOURNAMENT TEAM'!$C$4:'CLC TOURNAMENT TEAM'!$Z$112,15,FALSE)</f>
        <v>5</v>
      </c>
      <c r="R6" s="715">
        <f>VLOOKUP($C6,'CLC TOURNAMENT TEAM'!$C$4:'CLC TOURNAMENT TEAM'!$Z$112,16,FALSE)</f>
        <v>5</v>
      </c>
      <c r="S6" s="715">
        <f>VLOOKUP($C6,'CLC TOURNAMENT TEAM'!$C$4:'CLC TOURNAMENT TEAM'!$Z$112,17,FALSE)</f>
        <v>4</v>
      </c>
      <c r="T6" s="715">
        <f>VLOOKUP($C6,'CLC TOURNAMENT TEAM'!$C$4:'CLC TOURNAMENT TEAM'!$Z$112,18,FALSE)</f>
        <v>4</v>
      </c>
      <c r="U6" s="715">
        <f>VLOOKUP($C6,'CLC TOURNAMENT TEAM'!$C$4:'CLC TOURNAMENT TEAM'!$Z$112,19,FALSE)</f>
        <v>3</v>
      </c>
      <c r="V6" s="715">
        <f>VLOOKUP($C6,'CLC TOURNAMENT TEAM'!$C$4:'CLC TOURNAMENT TEAM'!$Z$112,20,FALSE)</f>
        <v>5</v>
      </c>
      <c r="W6" s="715">
        <f>VLOOKUP($C6,'CLC TOURNAMENT TEAM'!$C$4:'CLC TOURNAMENT TEAM'!$Z$112,21,FALSE)</f>
        <v>4</v>
      </c>
      <c r="X6" s="716">
        <f>VLOOKUP($C6,'CLC TOURNAMENT TEAM'!$C$4:'CLC TOURNAMENT TEAM'!$Z$112,22,FALSE)</f>
        <v>38</v>
      </c>
      <c r="Y6" s="716">
        <f>VLOOKUP($C6,'CLC TOURNAMENT TEAM'!$C$4:'CLC TOURNAMENT TEAM'!$Z$112,23,FALSE)</f>
        <v>72</v>
      </c>
      <c r="Z6" s="764">
        <v>25</v>
      </c>
      <c r="AA6" s="760">
        <f aca="true" t="shared" si="0" ref="AA6:AA50">IF(Y6=0,0,RANK(Y6,$Y$6:$Y$50,1))</f>
        <v>1</v>
      </c>
      <c r="AB6" s="687"/>
    </row>
    <row r="7" spans="1:28" ht="18">
      <c r="A7" s="761">
        <v>2</v>
      </c>
      <c r="B7" s="776" t="s">
        <v>23</v>
      </c>
      <c r="C7" s="752" t="s">
        <v>201</v>
      </c>
      <c r="D7" s="763">
        <f>VLOOKUP(C7,'Individual Conference Leaders'!$G$3:'Individual Conference Leaders'!$I$92,3,FALSE)</f>
        <v>32.5</v>
      </c>
      <c r="E7" s="715">
        <f>VLOOKUP($C7,'CLC TOURNAMENT TEAM'!$C$4:'CLC TOURNAMENT TEAM'!$Z$112,3,FALSE)</f>
        <v>4</v>
      </c>
      <c r="F7" s="715">
        <f>VLOOKUP($C7,'CLC TOURNAMENT TEAM'!$C$4:'CLC TOURNAMENT TEAM'!$Z$112,4,FALSE)</f>
        <v>3</v>
      </c>
      <c r="G7" s="715">
        <f>VLOOKUP($C7,'CLC TOURNAMENT TEAM'!$C$4:'CLC TOURNAMENT TEAM'!$Z$112,5,FALSE)</f>
        <v>4</v>
      </c>
      <c r="H7" s="715">
        <f>VLOOKUP($C7,'CLC TOURNAMENT TEAM'!$C$4:'CLC TOURNAMENT TEAM'!$Z$112,6,FALSE)</f>
        <v>3</v>
      </c>
      <c r="I7" s="715">
        <f>VLOOKUP($C7,'CLC TOURNAMENT TEAM'!$C$4:'CLC TOURNAMENT TEAM'!$Z$112,7,FALSE)</f>
        <v>3</v>
      </c>
      <c r="J7" s="715">
        <f>VLOOKUP($C7,'CLC TOURNAMENT TEAM'!$C$4:'CLC TOURNAMENT TEAM'!$Z$112,8,FALSE)</f>
        <v>5</v>
      </c>
      <c r="K7" s="715">
        <f>VLOOKUP($C7,'CLC TOURNAMENT TEAM'!$C$4:'CLC TOURNAMENT TEAM'!$Z$112,9,FALSE)</f>
        <v>6</v>
      </c>
      <c r="L7" s="715">
        <f>VLOOKUP($C7,'CLC TOURNAMENT TEAM'!$C$4:'CLC TOURNAMENT TEAM'!$Z$112,10,FALSE)</f>
        <v>4</v>
      </c>
      <c r="M7" s="715">
        <f>VLOOKUP($C7,'CLC TOURNAMENT TEAM'!$C$4:'CLC TOURNAMENT TEAM'!$Z$112,11,FALSE)</f>
        <v>4</v>
      </c>
      <c r="N7" s="715">
        <f>VLOOKUP($C7,'CLC TOURNAMENT TEAM'!$C$4:'CLC TOURNAMENT TEAM'!$Z$112,12,FALSE)</f>
        <v>36</v>
      </c>
      <c r="O7" s="715">
        <f>VLOOKUP($C7,'CLC TOURNAMENT TEAM'!$C$4:'CLC TOURNAMENT TEAM'!$Z$112,13,FALSE)</f>
        <v>4</v>
      </c>
      <c r="P7" s="715">
        <f>VLOOKUP($C7,'CLC TOURNAMENT TEAM'!$C$4:'CLC TOURNAMENT TEAM'!$Z$112,14,FALSE)</f>
        <v>3</v>
      </c>
      <c r="Q7" s="715">
        <f>VLOOKUP($C7,'CLC TOURNAMENT TEAM'!$C$4:'CLC TOURNAMENT TEAM'!$Z$112,15,FALSE)</f>
        <v>5</v>
      </c>
      <c r="R7" s="715">
        <f>VLOOKUP($C7,'CLC TOURNAMENT TEAM'!$C$4:'CLC TOURNAMENT TEAM'!$Z$112,16,FALSE)</f>
        <v>4</v>
      </c>
      <c r="S7" s="715">
        <f>VLOOKUP($C7,'CLC TOURNAMENT TEAM'!$C$4:'CLC TOURNAMENT TEAM'!$Z$112,17,FALSE)</f>
        <v>5</v>
      </c>
      <c r="T7" s="715">
        <f>VLOOKUP($C7,'CLC TOURNAMENT TEAM'!$C$4:'CLC TOURNAMENT TEAM'!$Z$112,18,FALSE)</f>
        <v>4</v>
      </c>
      <c r="U7" s="715">
        <f>VLOOKUP($C7,'CLC TOURNAMENT TEAM'!$C$4:'CLC TOURNAMENT TEAM'!$Z$112,19,FALSE)</f>
        <v>4</v>
      </c>
      <c r="V7" s="715">
        <f>VLOOKUP($C7,'CLC TOURNAMENT TEAM'!$C$4:'CLC TOURNAMENT TEAM'!$Z$112,20,FALSE)</f>
        <v>7</v>
      </c>
      <c r="W7" s="715">
        <f>VLOOKUP($C7,'CLC TOURNAMENT TEAM'!$C$4:'CLC TOURNAMENT TEAM'!$Z$112,21,FALSE)</f>
        <v>4</v>
      </c>
      <c r="X7" s="716">
        <f>VLOOKUP($C7,'CLC TOURNAMENT TEAM'!$C$4:'CLC TOURNAMENT TEAM'!$Z$112,22,FALSE)</f>
        <v>40</v>
      </c>
      <c r="Y7" s="716">
        <f>VLOOKUP($C7,'CLC TOURNAMENT TEAM'!$C$4:'CLC TOURNAMENT TEAM'!$Z$112,23,FALSE)</f>
        <v>76</v>
      </c>
      <c r="Z7" s="764">
        <v>24</v>
      </c>
      <c r="AA7" s="760">
        <f t="shared" si="0"/>
        <v>2</v>
      </c>
      <c r="AB7" s="687"/>
    </row>
    <row r="8" spans="1:28" ht="18">
      <c r="A8" s="761">
        <v>3</v>
      </c>
      <c r="B8" s="776" t="s">
        <v>23</v>
      </c>
      <c r="C8" s="752" t="s">
        <v>203</v>
      </c>
      <c r="D8" s="763">
        <f>VLOOKUP(C8,'Individual Conference Leaders'!$G$3:'Individual Conference Leaders'!$I$92,3,FALSE)</f>
        <v>27</v>
      </c>
      <c r="E8" s="715">
        <f>VLOOKUP($C8,'CLC TOURNAMENT TEAM'!$C$4:'CLC TOURNAMENT TEAM'!$Z$112,3,FALSE)</f>
        <v>4</v>
      </c>
      <c r="F8" s="715">
        <f>VLOOKUP($C8,'CLC TOURNAMENT TEAM'!$C$4:'CLC TOURNAMENT TEAM'!$Z$112,4,FALSE)</f>
        <v>3</v>
      </c>
      <c r="G8" s="715">
        <f>VLOOKUP($C8,'CLC TOURNAMENT TEAM'!$C$4:'CLC TOURNAMENT TEAM'!$Z$112,5,FALSE)</f>
        <v>5</v>
      </c>
      <c r="H8" s="715">
        <f>VLOOKUP($C8,'CLC TOURNAMENT TEAM'!$C$4:'CLC TOURNAMENT TEAM'!$Z$112,6,FALSE)</f>
        <v>4</v>
      </c>
      <c r="I8" s="715">
        <f>VLOOKUP($C8,'CLC TOURNAMENT TEAM'!$C$4:'CLC TOURNAMENT TEAM'!$Z$112,7,FALSE)</f>
        <v>3</v>
      </c>
      <c r="J8" s="715">
        <f>VLOOKUP($C8,'CLC TOURNAMENT TEAM'!$C$4:'CLC TOURNAMENT TEAM'!$Z$112,8,FALSE)</f>
        <v>4</v>
      </c>
      <c r="K8" s="715">
        <f>VLOOKUP($C8,'CLC TOURNAMENT TEAM'!$C$4:'CLC TOURNAMENT TEAM'!$Z$112,9,FALSE)</f>
        <v>5</v>
      </c>
      <c r="L8" s="715">
        <f>VLOOKUP($C8,'CLC TOURNAMENT TEAM'!$C$4:'CLC TOURNAMENT TEAM'!$Z$112,10,FALSE)</f>
        <v>3</v>
      </c>
      <c r="M8" s="715">
        <f>VLOOKUP($C8,'CLC TOURNAMENT TEAM'!$C$4:'CLC TOURNAMENT TEAM'!$Z$112,11,FALSE)</f>
        <v>5</v>
      </c>
      <c r="N8" s="715">
        <f>VLOOKUP($C8,'CLC TOURNAMENT TEAM'!$C$4:'CLC TOURNAMENT TEAM'!$Z$112,12,FALSE)</f>
        <v>36</v>
      </c>
      <c r="O8" s="715">
        <f>VLOOKUP($C8,'CLC TOURNAMENT TEAM'!$C$4:'CLC TOURNAMENT TEAM'!$Z$112,13,FALSE)</f>
        <v>4</v>
      </c>
      <c r="P8" s="715">
        <f>VLOOKUP($C8,'CLC TOURNAMENT TEAM'!$C$4:'CLC TOURNAMENT TEAM'!$Z$112,14,FALSE)</f>
        <v>3</v>
      </c>
      <c r="Q8" s="715">
        <f>VLOOKUP($C8,'CLC TOURNAMENT TEAM'!$C$4:'CLC TOURNAMENT TEAM'!$Z$112,15,FALSE)</f>
        <v>5</v>
      </c>
      <c r="R8" s="715">
        <f>VLOOKUP($C8,'CLC TOURNAMENT TEAM'!$C$4:'CLC TOURNAMENT TEAM'!$Z$112,16,FALSE)</f>
        <v>4</v>
      </c>
      <c r="S8" s="715">
        <f>VLOOKUP($C8,'CLC TOURNAMENT TEAM'!$C$4:'CLC TOURNAMENT TEAM'!$Z$112,17,FALSE)</f>
        <v>5</v>
      </c>
      <c r="T8" s="715">
        <f>VLOOKUP($C8,'CLC TOURNAMENT TEAM'!$C$4:'CLC TOURNAMENT TEAM'!$Z$112,18,FALSE)</f>
        <v>6</v>
      </c>
      <c r="U8" s="715">
        <f>VLOOKUP($C8,'CLC TOURNAMENT TEAM'!$C$4:'CLC TOURNAMENT TEAM'!$Z$112,19,FALSE)</f>
        <v>4</v>
      </c>
      <c r="V8" s="715">
        <f>VLOOKUP($C8,'CLC TOURNAMENT TEAM'!$C$4:'CLC TOURNAMENT TEAM'!$Z$112,20,FALSE)</f>
        <v>6</v>
      </c>
      <c r="W8" s="715">
        <f>VLOOKUP($C8,'CLC TOURNAMENT TEAM'!$C$4:'CLC TOURNAMENT TEAM'!$Z$112,21,FALSE)</f>
        <v>4</v>
      </c>
      <c r="X8" s="716">
        <f>VLOOKUP($C8,'CLC TOURNAMENT TEAM'!$C$4:'CLC TOURNAMENT TEAM'!$Z$112,22,FALSE)</f>
        <v>41</v>
      </c>
      <c r="Y8" s="716">
        <f>VLOOKUP($C8,'CLC TOURNAMENT TEAM'!$C$4:'CLC TOURNAMENT TEAM'!$Z$112,23,FALSE)</f>
        <v>77</v>
      </c>
      <c r="Z8" s="764">
        <v>22.5</v>
      </c>
      <c r="AA8" s="760">
        <f t="shared" si="0"/>
        <v>3</v>
      </c>
      <c r="AB8" s="687"/>
    </row>
    <row r="9" spans="1:28" ht="18">
      <c r="A9" s="761">
        <v>4</v>
      </c>
      <c r="B9" s="776" t="s">
        <v>23</v>
      </c>
      <c r="C9" s="752" t="s">
        <v>185</v>
      </c>
      <c r="D9" s="763">
        <f>VLOOKUP(C9,'Individual Conference Leaders'!$G$3:'Individual Conference Leaders'!$I$92,3,FALSE)</f>
        <v>28.5</v>
      </c>
      <c r="E9" s="715">
        <f>VLOOKUP($C9,'CLC TOURNAMENT TEAM'!$C$4:'CLC TOURNAMENT TEAM'!$Z$112,3,FALSE)</f>
        <v>5</v>
      </c>
      <c r="F9" s="715">
        <f>VLOOKUP($C9,'CLC TOURNAMENT TEAM'!$C$4:'CLC TOURNAMENT TEAM'!$Z$112,4,FALSE)</f>
        <v>3</v>
      </c>
      <c r="G9" s="715">
        <f>VLOOKUP($C9,'CLC TOURNAMENT TEAM'!$C$4:'CLC TOURNAMENT TEAM'!$Z$112,5,FALSE)</f>
        <v>5</v>
      </c>
      <c r="H9" s="715">
        <f>VLOOKUP($C9,'CLC TOURNAMENT TEAM'!$C$4:'CLC TOURNAMENT TEAM'!$Z$112,6,FALSE)</f>
        <v>4</v>
      </c>
      <c r="I9" s="715">
        <f>VLOOKUP($C9,'CLC TOURNAMENT TEAM'!$C$4:'CLC TOURNAMENT TEAM'!$Z$112,7,FALSE)</f>
        <v>3</v>
      </c>
      <c r="J9" s="715">
        <f>VLOOKUP($C9,'CLC TOURNAMENT TEAM'!$C$4:'CLC TOURNAMENT TEAM'!$Z$112,8,FALSE)</f>
        <v>4</v>
      </c>
      <c r="K9" s="715">
        <f>VLOOKUP($C9,'CLC TOURNAMENT TEAM'!$C$4:'CLC TOURNAMENT TEAM'!$Z$112,9,FALSE)</f>
        <v>4</v>
      </c>
      <c r="L9" s="715">
        <f>VLOOKUP($C9,'CLC TOURNAMENT TEAM'!$C$4:'CLC TOURNAMENT TEAM'!$Z$112,10,FALSE)</f>
        <v>3</v>
      </c>
      <c r="M9" s="715">
        <f>VLOOKUP($C9,'CLC TOURNAMENT TEAM'!$C$4:'CLC TOURNAMENT TEAM'!$Z$112,11,FALSE)</f>
        <v>3</v>
      </c>
      <c r="N9" s="715">
        <f>VLOOKUP($C9,'CLC TOURNAMENT TEAM'!$C$4:'CLC TOURNAMENT TEAM'!$Z$112,12,FALSE)</f>
        <v>34</v>
      </c>
      <c r="O9" s="715">
        <f>VLOOKUP($C9,'CLC TOURNAMENT TEAM'!$C$4:'CLC TOURNAMENT TEAM'!$Z$112,13,FALSE)</f>
        <v>4</v>
      </c>
      <c r="P9" s="715">
        <f>VLOOKUP($C9,'CLC TOURNAMENT TEAM'!$C$4:'CLC TOURNAMENT TEAM'!$Z$112,14,FALSE)</f>
        <v>4</v>
      </c>
      <c r="Q9" s="715">
        <f>VLOOKUP($C9,'CLC TOURNAMENT TEAM'!$C$4:'CLC TOURNAMENT TEAM'!$Z$112,15,FALSE)</f>
        <v>5</v>
      </c>
      <c r="R9" s="715">
        <f>VLOOKUP($C9,'CLC TOURNAMENT TEAM'!$C$4:'CLC TOURNAMENT TEAM'!$Z$112,16,FALSE)</f>
        <v>5</v>
      </c>
      <c r="S9" s="715">
        <f>VLOOKUP($C9,'CLC TOURNAMENT TEAM'!$C$4:'CLC TOURNAMENT TEAM'!$Z$112,17,FALSE)</f>
        <v>5</v>
      </c>
      <c r="T9" s="715">
        <f>VLOOKUP($C9,'CLC TOURNAMENT TEAM'!$C$4:'CLC TOURNAMENT TEAM'!$Z$112,18,FALSE)</f>
        <v>6</v>
      </c>
      <c r="U9" s="715">
        <f>VLOOKUP($C9,'CLC TOURNAMENT TEAM'!$C$4:'CLC TOURNAMENT TEAM'!$Z$112,19,FALSE)</f>
        <v>3</v>
      </c>
      <c r="V9" s="715">
        <f>VLOOKUP($C9,'CLC TOURNAMENT TEAM'!$C$4:'CLC TOURNAMENT TEAM'!$Z$112,20,FALSE)</f>
        <v>6</v>
      </c>
      <c r="W9" s="715">
        <f>VLOOKUP($C9,'CLC TOURNAMENT TEAM'!$C$4:'CLC TOURNAMENT TEAM'!$Z$112,21,FALSE)</f>
        <v>5</v>
      </c>
      <c r="X9" s="716">
        <f>VLOOKUP($C9,'CLC TOURNAMENT TEAM'!$C$4:'CLC TOURNAMENT TEAM'!$Z$112,22,FALSE)</f>
        <v>43</v>
      </c>
      <c r="Y9" s="716">
        <f>VLOOKUP($C9,'CLC TOURNAMENT TEAM'!$C$4:'CLC TOURNAMENT TEAM'!$Z$112,23,FALSE)</f>
        <v>77</v>
      </c>
      <c r="Z9" s="764">
        <v>22.5</v>
      </c>
      <c r="AA9" s="760">
        <f t="shared" si="0"/>
        <v>3</v>
      </c>
      <c r="AB9" s="687"/>
    </row>
    <row r="10" spans="1:28" ht="18">
      <c r="A10" s="761">
        <v>5</v>
      </c>
      <c r="B10" s="776" t="s">
        <v>23</v>
      </c>
      <c r="C10" s="752" t="s">
        <v>198</v>
      </c>
      <c r="D10" s="763">
        <f>VLOOKUP(C10,'Individual Conference Leaders'!$G$3:'Individual Conference Leaders'!$I$92,3,FALSE)</f>
        <v>31.5</v>
      </c>
      <c r="E10" s="715">
        <f>VLOOKUP($C10,'CLC TOURNAMENT TEAM'!$C$4:'CLC TOURNAMENT TEAM'!$Z$112,3,FALSE)</f>
        <v>4</v>
      </c>
      <c r="F10" s="715">
        <f>VLOOKUP($C10,'CLC TOURNAMENT TEAM'!$C$4:'CLC TOURNAMENT TEAM'!$Z$112,4,FALSE)</f>
        <v>4</v>
      </c>
      <c r="G10" s="715">
        <f>VLOOKUP($C10,'CLC TOURNAMENT TEAM'!$C$4:'CLC TOURNAMENT TEAM'!$Z$112,5,FALSE)</f>
        <v>4</v>
      </c>
      <c r="H10" s="715">
        <f>VLOOKUP($C10,'CLC TOURNAMENT TEAM'!$C$4:'CLC TOURNAMENT TEAM'!$Z$112,6,FALSE)</f>
        <v>5</v>
      </c>
      <c r="I10" s="715">
        <f>VLOOKUP($C10,'CLC TOURNAMENT TEAM'!$C$4:'CLC TOURNAMENT TEAM'!$Z$112,7,FALSE)</f>
        <v>3</v>
      </c>
      <c r="J10" s="715">
        <f>VLOOKUP($C10,'CLC TOURNAMENT TEAM'!$C$4:'CLC TOURNAMENT TEAM'!$Z$112,8,FALSE)</f>
        <v>4</v>
      </c>
      <c r="K10" s="715">
        <f>VLOOKUP($C10,'CLC TOURNAMENT TEAM'!$C$4:'CLC TOURNAMENT TEAM'!$Z$112,9,FALSE)</f>
        <v>5</v>
      </c>
      <c r="L10" s="715">
        <f>VLOOKUP($C10,'CLC TOURNAMENT TEAM'!$C$4:'CLC TOURNAMENT TEAM'!$Z$112,10,FALSE)</f>
        <v>3</v>
      </c>
      <c r="M10" s="715">
        <f>VLOOKUP($C10,'CLC TOURNAMENT TEAM'!$C$4:'CLC TOURNAMENT TEAM'!$Z$112,11,FALSE)</f>
        <v>5</v>
      </c>
      <c r="N10" s="715">
        <f>VLOOKUP($C10,'CLC TOURNAMENT TEAM'!$C$4:'CLC TOURNAMENT TEAM'!$Z$112,12,FALSE)</f>
        <v>37</v>
      </c>
      <c r="O10" s="715">
        <f>VLOOKUP($C10,'CLC TOURNAMENT TEAM'!$C$4:'CLC TOURNAMENT TEAM'!$Z$112,13,FALSE)</f>
        <v>4</v>
      </c>
      <c r="P10" s="715">
        <f>VLOOKUP($C10,'CLC TOURNAMENT TEAM'!$C$4:'CLC TOURNAMENT TEAM'!$Z$112,14,FALSE)</f>
        <v>3</v>
      </c>
      <c r="Q10" s="715">
        <f>VLOOKUP($C10,'CLC TOURNAMENT TEAM'!$C$4:'CLC TOURNAMENT TEAM'!$Z$112,15,FALSE)</f>
        <v>4</v>
      </c>
      <c r="R10" s="715">
        <f>VLOOKUP($C10,'CLC TOURNAMENT TEAM'!$C$4:'CLC TOURNAMENT TEAM'!$Z$112,16,FALSE)</f>
        <v>4</v>
      </c>
      <c r="S10" s="715">
        <f>VLOOKUP($C10,'CLC TOURNAMENT TEAM'!$C$4:'CLC TOURNAMENT TEAM'!$Z$112,17,FALSE)</f>
        <v>4</v>
      </c>
      <c r="T10" s="715">
        <f>VLOOKUP($C10,'CLC TOURNAMENT TEAM'!$C$4:'CLC TOURNAMENT TEAM'!$Z$112,18,FALSE)</f>
        <v>6</v>
      </c>
      <c r="U10" s="715">
        <f>VLOOKUP($C10,'CLC TOURNAMENT TEAM'!$C$4:'CLC TOURNAMENT TEAM'!$Z$112,19,FALSE)</f>
        <v>3</v>
      </c>
      <c r="V10" s="715">
        <f>VLOOKUP($C10,'CLC TOURNAMENT TEAM'!$C$4:'CLC TOURNAMENT TEAM'!$Z$112,20,FALSE)</f>
        <v>6</v>
      </c>
      <c r="W10" s="715">
        <f>VLOOKUP($C10,'CLC TOURNAMENT TEAM'!$C$4:'CLC TOURNAMENT TEAM'!$Z$112,21,FALSE)</f>
        <v>8</v>
      </c>
      <c r="X10" s="716">
        <f>VLOOKUP($C10,'CLC TOURNAMENT TEAM'!$C$4:'CLC TOURNAMENT TEAM'!$Z$112,22,FALSE)</f>
        <v>42</v>
      </c>
      <c r="Y10" s="716">
        <f>VLOOKUP($C10,'CLC TOURNAMENT TEAM'!$C$4:'CLC TOURNAMENT TEAM'!$Z$112,23,FALSE)</f>
        <v>79</v>
      </c>
      <c r="Z10" s="764">
        <v>20</v>
      </c>
      <c r="AA10" s="760">
        <f t="shared" si="0"/>
        <v>5</v>
      </c>
      <c r="AB10" s="687"/>
    </row>
    <row r="11" spans="1:28" ht="18">
      <c r="A11" s="761">
        <v>6</v>
      </c>
      <c r="B11" s="776" t="s">
        <v>27</v>
      </c>
      <c r="C11" s="752" t="s">
        <v>174</v>
      </c>
      <c r="D11" s="763">
        <f>VLOOKUP(C11,'Individual Conference Leaders'!$G$3:'Individual Conference Leaders'!$I$92,3,FALSE)</f>
        <v>27.75</v>
      </c>
      <c r="E11" s="715">
        <f>VLOOKUP($C11,'CLC TOURNAMENT TEAM'!$C$4:'CLC TOURNAMENT TEAM'!$Z$112,3,FALSE)</f>
        <v>4</v>
      </c>
      <c r="F11" s="715">
        <f>VLOOKUP($C11,'CLC TOURNAMENT TEAM'!$C$4:'CLC TOURNAMENT TEAM'!$Z$112,4,FALSE)</f>
        <v>4</v>
      </c>
      <c r="G11" s="715">
        <f>VLOOKUP($C11,'CLC TOURNAMENT TEAM'!$C$4:'CLC TOURNAMENT TEAM'!$Z$112,5,FALSE)</f>
        <v>5</v>
      </c>
      <c r="H11" s="715">
        <f>VLOOKUP($C11,'CLC TOURNAMENT TEAM'!$C$4:'CLC TOURNAMENT TEAM'!$Z$112,6,FALSE)</f>
        <v>4</v>
      </c>
      <c r="I11" s="715">
        <f>VLOOKUP($C11,'CLC TOURNAMENT TEAM'!$C$4:'CLC TOURNAMENT TEAM'!$Z$112,7,FALSE)</f>
        <v>3</v>
      </c>
      <c r="J11" s="715">
        <f>VLOOKUP($C11,'CLC TOURNAMENT TEAM'!$C$4:'CLC TOURNAMENT TEAM'!$Z$112,8,FALSE)</f>
        <v>4</v>
      </c>
      <c r="K11" s="715">
        <f>VLOOKUP($C11,'CLC TOURNAMENT TEAM'!$C$4:'CLC TOURNAMENT TEAM'!$Z$112,9,FALSE)</f>
        <v>6</v>
      </c>
      <c r="L11" s="715">
        <f>VLOOKUP($C11,'CLC TOURNAMENT TEAM'!$C$4:'CLC TOURNAMENT TEAM'!$Z$112,10,FALSE)</f>
        <v>5</v>
      </c>
      <c r="M11" s="715">
        <f>VLOOKUP($C11,'CLC TOURNAMENT TEAM'!$C$4:'CLC TOURNAMENT TEAM'!$Z$112,11,FALSE)</f>
        <v>6</v>
      </c>
      <c r="N11" s="715">
        <f>VLOOKUP($C11,'CLC TOURNAMENT TEAM'!$C$4:'CLC TOURNAMENT TEAM'!$Z$112,12,FALSE)</f>
        <v>41</v>
      </c>
      <c r="O11" s="715">
        <f>VLOOKUP($C11,'CLC TOURNAMENT TEAM'!$C$4:'CLC TOURNAMENT TEAM'!$Z$112,13,FALSE)</f>
        <v>5</v>
      </c>
      <c r="P11" s="715">
        <f>VLOOKUP($C11,'CLC TOURNAMENT TEAM'!$C$4:'CLC TOURNAMENT TEAM'!$Z$112,14,FALSE)</f>
        <v>3</v>
      </c>
      <c r="Q11" s="715">
        <f>VLOOKUP($C11,'CLC TOURNAMENT TEAM'!$C$4:'CLC TOURNAMENT TEAM'!$Z$112,15,FALSE)</f>
        <v>4</v>
      </c>
      <c r="R11" s="715">
        <f>VLOOKUP($C11,'CLC TOURNAMENT TEAM'!$C$4:'CLC TOURNAMENT TEAM'!$Z$112,16,FALSE)</f>
        <v>5</v>
      </c>
      <c r="S11" s="715">
        <f>VLOOKUP($C11,'CLC TOURNAMENT TEAM'!$C$4:'CLC TOURNAMENT TEAM'!$Z$112,17,FALSE)</f>
        <v>3</v>
      </c>
      <c r="T11" s="715">
        <f>VLOOKUP($C11,'CLC TOURNAMENT TEAM'!$C$4:'CLC TOURNAMENT TEAM'!$Z$112,18,FALSE)</f>
        <v>5</v>
      </c>
      <c r="U11" s="715">
        <f>VLOOKUP($C11,'CLC TOURNAMENT TEAM'!$C$4:'CLC TOURNAMENT TEAM'!$Z$112,19,FALSE)</f>
        <v>2</v>
      </c>
      <c r="V11" s="715">
        <f>VLOOKUP($C11,'CLC TOURNAMENT TEAM'!$C$4:'CLC TOURNAMENT TEAM'!$Z$112,20,FALSE)</f>
        <v>6</v>
      </c>
      <c r="W11" s="715">
        <f>VLOOKUP($C11,'CLC TOURNAMENT TEAM'!$C$4:'CLC TOURNAMENT TEAM'!$Z$112,21,FALSE)</f>
        <v>5</v>
      </c>
      <c r="X11" s="716">
        <f>VLOOKUP($C11,'CLC TOURNAMENT TEAM'!$C$4:'CLC TOURNAMENT TEAM'!$Z$112,22,FALSE)</f>
        <v>38</v>
      </c>
      <c r="Y11" s="716">
        <f>VLOOKUP($C11,'CLC TOURNAMENT TEAM'!$C$4:'CLC TOURNAMENT TEAM'!$Z$112,23,FALSE)</f>
        <v>79</v>
      </c>
      <c r="Z11" s="764">
        <v>20</v>
      </c>
      <c r="AA11" s="760">
        <f t="shared" si="0"/>
        <v>5</v>
      </c>
      <c r="AB11" s="687"/>
    </row>
    <row r="12" spans="1:28" ht="18">
      <c r="A12" s="756">
        <v>7</v>
      </c>
      <c r="B12" s="775" t="s">
        <v>27</v>
      </c>
      <c r="C12" s="752" t="s">
        <v>179</v>
      </c>
      <c r="D12" s="763">
        <f>VLOOKUP(C12,'Individual Conference Leaders'!$G$3:'Individual Conference Leaders'!$I$92,3,FALSE)</f>
        <v>27</v>
      </c>
      <c r="E12" s="715">
        <f>VLOOKUP($C12,'CLC TOURNAMENT TEAM'!$C$4:'CLC TOURNAMENT TEAM'!$Z$112,3,FALSE)</f>
        <v>6</v>
      </c>
      <c r="F12" s="715">
        <f>VLOOKUP($C12,'CLC TOURNAMENT TEAM'!$C$4:'CLC TOURNAMENT TEAM'!$Z$112,4,FALSE)</f>
        <v>3</v>
      </c>
      <c r="G12" s="715">
        <f>VLOOKUP($C12,'CLC TOURNAMENT TEAM'!$C$4:'CLC TOURNAMENT TEAM'!$Z$112,5,FALSE)</f>
        <v>5</v>
      </c>
      <c r="H12" s="715">
        <f>VLOOKUP($C12,'CLC TOURNAMENT TEAM'!$C$4:'CLC TOURNAMENT TEAM'!$Z$112,6,FALSE)</f>
        <v>4</v>
      </c>
      <c r="I12" s="715">
        <f>VLOOKUP($C12,'CLC TOURNAMENT TEAM'!$C$4:'CLC TOURNAMENT TEAM'!$Z$112,7,FALSE)</f>
        <v>4</v>
      </c>
      <c r="J12" s="715">
        <f>VLOOKUP($C12,'CLC TOURNAMENT TEAM'!$C$4:'CLC TOURNAMENT TEAM'!$Z$112,8,FALSE)</f>
        <v>4</v>
      </c>
      <c r="K12" s="715">
        <f>VLOOKUP($C12,'CLC TOURNAMENT TEAM'!$C$4:'CLC TOURNAMENT TEAM'!$Z$112,9,FALSE)</f>
        <v>6</v>
      </c>
      <c r="L12" s="715">
        <f>VLOOKUP($C12,'CLC TOURNAMENT TEAM'!$C$4:'CLC TOURNAMENT TEAM'!$Z$112,10,FALSE)</f>
        <v>3</v>
      </c>
      <c r="M12" s="715">
        <f>VLOOKUP($C12,'CLC TOURNAMENT TEAM'!$C$4:'CLC TOURNAMENT TEAM'!$Z$112,11,FALSE)</f>
        <v>4</v>
      </c>
      <c r="N12" s="715">
        <f>VLOOKUP($C12,'CLC TOURNAMENT TEAM'!$C$4:'CLC TOURNAMENT TEAM'!$Z$112,12,FALSE)</f>
        <v>39</v>
      </c>
      <c r="O12" s="715">
        <f>VLOOKUP($C12,'CLC TOURNAMENT TEAM'!$C$4:'CLC TOURNAMENT TEAM'!$Z$112,13,FALSE)</f>
        <v>5</v>
      </c>
      <c r="P12" s="715">
        <f>VLOOKUP($C12,'CLC TOURNAMENT TEAM'!$C$4:'CLC TOURNAMENT TEAM'!$Z$112,14,FALSE)</f>
        <v>3</v>
      </c>
      <c r="Q12" s="715">
        <f>VLOOKUP($C12,'CLC TOURNAMENT TEAM'!$C$4:'CLC TOURNAMENT TEAM'!$Z$112,15,FALSE)</f>
        <v>5</v>
      </c>
      <c r="R12" s="715">
        <f>VLOOKUP($C12,'CLC TOURNAMENT TEAM'!$C$4:'CLC TOURNAMENT TEAM'!$Z$112,16,FALSE)</f>
        <v>5</v>
      </c>
      <c r="S12" s="715">
        <f>VLOOKUP($C12,'CLC TOURNAMENT TEAM'!$C$4:'CLC TOURNAMENT TEAM'!$Z$112,17,FALSE)</f>
        <v>4</v>
      </c>
      <c r="T12" s="715">
        <f>VLOOKUP($C12,'CLC TOURNAMENT TEAM'!$C$4:'CLC TOURNAMENT TEAM'!$Z$112,18,FALSE)</f>
        <v>5</v>
      </c>
      <c r="U12" s="715">
        <f>VLOOKUP($C12,'CLC TOURNAMENT TEAM'!$C$4:'CLC TOURNAMENT TEAM'!$Z$112,19,FALSE)</f>
        <v>3</v>
      </c>
      <c r="V12" s="715">
        <f>VLOOKUP($C12,'CLC TOURNAMENT TEAM'!$C$4:'CLC TOURNAMENT TEAM'!$Z$112,20,FALSE)</f>
        <v>6</v>
      </c>
      <c r="W12" s="715">
        <f>VLOOKUP($C12,'CLC TOURNAMENT TEAM'!$C$4:'CLC TOURNAMENT TEAM'!$Z$112,21,FALSE)</f>
        <v>4</v>
      </c>
      <c r="X12" s="716">
        <f>VLOOKUP($C12,'CLC TOURNAMENT TEAM'!$C$4:'CLC TOURNAMENT TEAM'!$Z$112,22,FALSE)</f>
        <v>40</v>
      </c>
      <c r="Y12" s="716">
        <f>VLOOKUP($C12,'CLC TOURNAMENT TEAM'!$C$4:'CLC TOURNAMENT TEAM'!$Z$112,23,FALSE)</f>
        <v>79</v>
      </c>
      <c r="Z12" s="764">
        <v>20</v>
      </c>
      <c r="AA12" s="760">
        <f t="shared" si="0"/>
        <v>5</v>
      </c>
      <c r="AB12" s="687"/>
    </row>
    <row r="13" spans="1:28" ht="18">
      <c r="A13" s="756">
        <v>8</v>
      </c>
      <c r="B13" s="775" t="s">
        <v>27</v>
      </c>
      <c r="C13" s="752" t="s">
        <v>182</v>
      </c>
      <c r="D13" s="763">
        <f>VLOOKUP(C13,'Individual Conference Leaders'!$G$3:'Individual Conference Leaders'!$I$92,3,FALSE)</f>
        <v>7.5</v>
      </c>
      <c r="E13" s="715">
        <f>VLOOKUP($C13,'CLC TOURNAMENT TEAM'!$C$4:'CLC TOURNAMENT TEAM'!$Z$112,3,FALSE)</f>
        <v>5</v>
      </c>
      <c r="F13" s="715">
        <f>VLOOKUP($C13,'CLC TOURNAMENT TEAM'!$C$4:'CLC TOURNAMENT TEAM'!$Z$112,4,FALSE)</f>
        <v>4</v>
      </c>
      <c r="G13" s="715">
        <f>VLOOKUP($C13,'CLC TOURNAMENT TEAM'!$C$4:'CLC TOURNAMENT TEAM'!$Z$112,5,FALSE)</f>
        <v>4</v>
      </c>
      <c r="H13" s="715">
        <f>VLOOKUP($C13,'CLC TOURNAMENT TEAM'!$C$4:'CLC TOURNAMENT TEAM'!$Z$112,6,FALSE)</f>
        <v>4</v>
      </c>
      <c r="I13" s="715">
        <f>VLOOKUP($C13,'CLC TOURNAMENT TEAM'!$C$4:'CLC TOURNAMENT TEAM'!$Z$112,7,FALSE)</f>
        <v>3</v>
      </c>
      <c r="J13" s="715">
        <f>VLOOKUP($C13,'CLC TOURNAMENT TEAM'!$C$4:'CLC TOURNAMENT TEAM'!$Z$112,8,FALSE)</f>
        <v>4</v>
      </c>
      <c r="K13" s="715">
        <f>VLOOKUP($C13,'CLC TOURNAMENT TEAM'!$C$4:'CLC TOURNAMENT TEAM'!$Z$112,9,FALSE)</f>
        <v>5</v>
      </c>
      <c r="L13" s="715">
        <f>VLOOKUP($C13,'CLC TOURNAMENT TEAM'!$C$4:'CLC TOURNAMENT TEAM'!$Z$112,10,FALSE)</f>
        <v>3</v>
      </c>
      <c r="M13" s="715">
        <f>VLOOKUP($C13,'CLC TOURNAMENT TEAM'!$C$4:'CLC TOURNAMENT TEAM'!$Z$112,11,FALSE)</f>
        <v>5</v>
      </c>
      <c r="N13" s="715">
        <f>VLOOKUP($C13,'CLC TOURNAMENT TEAM'!$C$4:'CLC TOURNAMENT TEAM'!$Z$112,12,FALSE)</f>
        <v>37</v>
      </c>
      <c r="O13" s="715">
        <f>VLOOKUP($C13,'CLC TOURNAMENT TEAM'!$C$4:'CLC TOURNAMENT TEAM'!$Z$112,13,FALSE)</f>
        <v>5</v>
      </c>
      <c r="P13" s="715">
        <f>VLOOKUP($C13,'CLC TOURNAMENT TEAM'!$C$4:'CLC TOURNAMENT TEAM'!$Z$112,14,FALSE)</f>
        <v>4</v>
      </c>
      <c r="Q13" s="715">
        <f>VLOOKUP($C13,'CLC TOURNAMENT TEAM'!$C$4:'CLC TOURNAMENT TEAM'!$Z$112,15,FALSE)</f>
        <v>5</v>
      </c>
      <c r="R13" s="715">
        <f>VLOOKUP($C13,'CLC TOURNAMENT TEAM'!$C$4:'CLC TOURNAMENT TEAM'!$Z$112,16,FALSE)</f>
        <v>5</v>
      </c>
      <c r="S13" s="715">
        <f>VLOOKUP($C13,'CLC TOURNAMENT TEAM'!$C$4:'CLC TOURNAMENT TEAM'!$Z$112,17,FALSE)</f>
        <v>5</v>
      </c>
      <c r="T13" s="715">
        <f>VLOOKUP($C13,'CLC TOURNAMENT TEAM'!$C$4:'CLC TOURNAMENT TEAM'!$Z$112,18,FALSE)</f>
        <v>5</v>
      </c>
      <c r="U13" s="715">
        <f>VLOOKUP($C13,'CLC TOURNAMENT TEAM'!$C$4:'CLC TOURNAMENT TEAM'!$Z$112,19,FALSE)</f>
        <v>3</v>
      </c>
      <c r="V13" s="715">
        <f>VLOOKUP($C13,'CLC TOURNAMENT TEAM'!$C$4:'CLC TOURNAMENT TEAM'!$Z$112,20,FALSE)</f>
        <v>6</v>
      </c>
      <c r="W13" s="715">
        <f>VLOOKUP($C13,'CLC TOURNAMENT TEAM'!$C$4:'CLC TOURNAMENT TEAM'!$Z$112,21,FALSE)</f>
        <v>6</v>
      </c>
      <c r="X13" s="716">
        <f>VLOOKUP($C13,'CLC TOURNAMENT TEAM'!$C$4:'CLC TOURNAMENT TEAM'!$Z$112,22,FALSE)</f>
        <v>44</v>
      </c>
      <c r="Y13" s="716">
        <f>VLOOKUP($C13,'CLC TOURNAMENT TEAM'!$C$4:'CLC TOURNAMENT TEAM'!$Z$112,23,FALSE)</f>
        <v>81</v>
      </c>
      <c r="Z13" s="764">
        <v>18</v>
      </c>
      <c r="AA13" s="760">
        <f t="shared" si="0"/>
        <v>8</v>
      </c>
      <c r="AB13" s="687"/>
    </row>
    <row r="14" spans="1:28" ht="18">
      <c r="A14" s="756">
        <v>9</v>
      </c>
      <c r="B14" s="775" t="s">
        <v>27</v>
      </c>
      <c r="C14" s="752" t="s">
        <v>143</v>
      </c>
      <c r="D14" s="763">
        <f>VLOOKUP(C14,'Individual Conference Leaders'!$G$3:'Individual Conference Leaders'!$I$92,3,FALSE)</f>
        <v>22</v>
      </c>
      <c r="E14" s="715">
        <f>VLOOKUP($C14,'CLC TOURNAMENT TEAM'!$C$4:'CLC TOURNAMENT TEAM'!$Z$112,3,FALSE)</f>
        <v>6</v>
      </c>
      <c r="F14" s="715">
        <f>VLOOKUP($C14,'CLC TOURNAMENT TEAM'!$C$4:'CLC TOURNAMENT TEAM'!$Z$112,4,FALSE)</f>
        <v>3</v>
      </c>
      <c r="G14" s="715">
        <f>VLOOKUP($C14,'CLC TOURNAMENT TEAM'!$C$4:'CLC TOURNAMENT TEAM'!$Z$112,5,FALSE)</f>
        <v>5</v>
      </c>
      <c r="H14" s="715">
        <f>VLOOKUP($C14,'CLC TOURNAMENT TEAM'!$C$4:'CLC TOURNAMENT TEAM'!$Z$112,6,FALSE)</f>
        <v>4</v>
      </c>
      <c r="I14" s="715">
        <f>VLOOKUP($C14,'CLC TOURNAMENT TEAM'!$C$4:'CLC TOURNAMENT TEAM'!$Z$112,7,FALSE)</f>
        <v>3</v>
      </c>
      <c r="J14" s="715">
        <f>VLOOKUP($C14,'CLC TOURNAMENT TEAM'!$C$4:'CLC TOURNAMENT TEAM'!$Z$112,8,FALSE)</f>
        <v>3</v>
      </c>
      <c r="K14" s="715">
        <f>VLOOKUP($C14,'CLC TOURNAMENT TEAM'!$C$4:'CLC TOURNAMENT TEAM'!$Z$112,9,FALSE)</f>
        <v>5</v>
      </c>
      <c r="L14" s="715">
        <f>VLOOKUP($C14,'CLC TOURNAMENT TEAM'!$C$4:'CLC TOURNAMENT TEAM'!$Z$112,10,FALSE)</f>
        <v>4</v>
      </c>
      <c r="M14" s="715">
        <f>VLOOKUP($C14,'CLC TOURNAMENT TEAM'!$C$4:'CLC TOURNAMENT TEAM'!$Z$112,11,FALSE)</f>
        <v>5</v>
      </c>
      <c r="N14" s="715">
        <f>VLOOKUP($C14,'CLC TOURNAMENT TEAM'!$C$4:'CLC TOURNAMENT TEAM'!$Z$112,12,FALSE)</f>
        <v>38</v>
      </c>
      <c r="O14" s="715">
        <f>VLOOKUP($C14,'CLC TOURNAMENT TEAM'!$C$4:'CLC TOURNAMENT TEAM'!$Z$112,13,FALSE)</f>
        <v>4</v>
      </c>
      <c r="P14" s="715">
        <f>VLOOKUP($C14,'CLC TOURNAMENT TEAM'!$C$4:'CLC TOURNAMENT TEAM'!$Z$112,14,FALSE)</f>
        <v>4</v>
      </c>
      <c r="Q14" s="715">
        <f>VLOOKUP($C14,'CLC TOURNAMENT TEAM'!$C$4:'CLC TOURNAMENT TEAM'!$Z$112,15,FALSE)</f>
        <v>8</v>
      </c>
      <c r="R14" s="715">
        <f>VLOOKUP($C14,'CLC TOURNAMENT TEAM'!$C$4:'CLC TOURNAMENT TEAM'!$Z$112,16,FALSE)</f>
        <v>4</v>
      </c>
      <c r="S14" s="715">
        <f>VLOOKUP($C14,'CLC TOURNAMENT TEAM'!$C$4:'CLC TOURNAMENT TEAM'!$Z$112,17,FALSE)</f>
        <v>5</v>
      </c>
      <c r="T14" s="715">
        <f>VLOOKUP($C14,'CLC TOURNAMENT TEAM'!$C$4:'CLC TOURNAMENT TEAM'!$Z$112,18,FALSE)</f>
        <v>6</v>
      </c>
      <c r="U14" s="715">
        <f>VLOOKUP($C14,'CLC TOURNAMENT TEAM'!$C$4:'CLC TOURNAMENT TEAM'!$Z$112,19,FALSE)</f>
        <v>3</v>
      </c>
      <c r="V14" s="715">
        <f>VLOOKUP($C14,'CLC TOURNAMENT TEAM'!$C$4:'CLC TOURNAMENT TEAM'!$Z$112,20,FALSE)</f>
        <v>5</v>
      </c>
      <c r="W14" s="715">
        <f>VLOOKUP($C14,'CLC TOURNAMENT TEAM'!$C$4:'CLC TOURNAMENT TEAM'!$Z$112,21,FALSE)</f>
        <v>5</v>
      </c>
      <c r="X14" s="716">
        <f>VLOOKUP($C14,'CLC TOURNAMENT TEAM'!$C$4:'CLC TOURNAMENT TEAM'!$Z$112,22,FALSE)</f>
        <v>44</v>
      </c>
      <c r="Y14" s="716">
        <f>VLOOKUP($C14,'CLC TOURNAMENT TEAM'!$C$4:'CLC TOURNAMENT TEAM'!$Z$112,23,FALSE)</f>
        <v>82</v>
      </c>
      <c r="Z14" s="764">
        <v>16.5</v>
      </c>
      <c r="AA14" s="760">
        <f t="shared" si="0"/>
        <v>9</v>
      </c>
      <c r="AB14" s="687"/>
    </row>
    <row r="15" spans="1:28" ht="18">
      <c r="A15" s="756">
        <v>10</v>
      </c>
      <c r="B15" s="775" t="s">
        <v>27</v>
      </c>
      <c r="C15" s="752" t="s">
        <v>180</v>
      </c>
      <c r="D15" s="763">
        <f>VLOOKUP(C15,'Individual Conference Leaders'!$G$3:'Individual Conference Leaders'!$I$92,3,FALSE)</f>
        <v>32</v>
      </c>
      <c r="E15" s="715">
        <f>VLOOKUP($C15,'CLC TOURNAMENT TEAM'!$C$4:'CLC TOURNAMENT TEAM'!$Z$112,3,FALSE)</f>
        <v>4</v>
      </c>
      <c r="F15" s="715">
        <f>VLOOKUP($C15,'CLC TOURNAMENT TEAM'!$C$4:'CLC TOURNAMENT TEAM'!$Z$112,4,FALSE)</f>
        <v>3</v>
      </c>
      <c r="G15" s="715">
        <f>VLOOKUP($C15,'CLC TOURNAMENT TEAM'!$C$4:'CLC TOURNAMENT TEAM'!$Z$112,5,FALSE)</f>
        <v>5</v>
      </c>
      <c r="H15" s="715">
        <f>VLOOKUP($C15,'CLC TOURNAMENT TEAM'!$C$4:'CLC TOURNAMENT TEAM'!$Z$112,6,FALSE)</f>
        <v>5</v>
      </c>
      <c r="I15" s="715">
        <f>VLOOKUP($C15,'CLC TOURNAMENT TEAM'!$C$4:'CLC TOURNAMENT TEAM'!$Z$112,7,FALSE)</f>
        <v>3</v>
      </c>
      <c r="J15" s="715">
        <f>VLOOKUP($C15,'CLC TOURNAMENT TEAM'!$C$4:'CLC TOURNAMENT TEAM'!$Z$112,8,FALSE)</f>
        <v>6</v>
      </c>
      <c r="K15" s="715">
        <f>VLOOKUP($C15,'CLC TOURNAMENT TEAM'!$C$4:'CLC TOURNAMENT TEAM'!$Z$112,9,FALSE)</f>
        <v>5</v>
      </c>
      <c r="L15" s="715">
        <f>VLOOKUP($C15,'CLC TOURNAMENT TEAM'!$C$4:'CLC TOURNAMENT TEAM'!$Z$112,10,FALSE)</f>
        <v>3</v>
      </c>
      <c r="M15" s="715">
        <f>VLOOKUP($C15,'CLC TOURNAMENT TEAM'!$C$4:'CLC TOURNAMENT TEAM'!$Z$112,11,FALSE)</f>
        <v>5</v>
      </c>
      <c r="N15" s="715">
        <f>VLOOKUP($C15,'CLC TOURNAMENT TEAM'!$C$4:'CLC TOURNAMENT TEAM'!$Z$112,12,FALSE)</f>
        <v>39</v>
      </c>
      <c r="O15" s="715">
        <f>VLOOKUP($C15,'CLC TOURNAMENT TEAM'!$C$4:'CLC TOURNAMENT TEAM'!$Z$112,13,FALSE)</f>
        <v>5</v>
      </c>
      <c r="P15" s="715">
        <f>VLOOKUP($C15,'CLC TOURNAMENT TEAM'!$C$4:'CLC TOURNAMENT TEAM'!$Z$112,14,FALSE)</f>
        <v>3</v>
      </c>
      <c r="Q15" s="715">
        <f>VLOOKUP($C15,'CLC TOURNAMENT TEAM'!$C$4:'CLC TOURNAMENT TEAM'!$Z$112,15,FALSE)</f>
        <v>5</v>
      </c>
      <c r="R15" s="715">
        <f>VLOOKUP($C15,'CLC TOURNAMENT TEAM'!$C$4:'CLC TOURNAMENT TEAM'!$Z$112,16,FALSE)</f>
        <v>5</v>
      </c>
      <c r="S15" s="715">
        <f>VLOOKUP($C15,'CLC TOURNAMENT TEAM'!$C$4:'CLC TOURNAMENT TEAM'!$Z$112,17,FALSE)</f>
        <v>4</v>
      </c>
      <c r="T15" s="715">
        <f>VLOOKUP($C15,'CLC TOURNAMENT TEAM'!$C$4:'CLC TOURNAMENT TEAM'!$Z$112,18,FALSE)</f>
        <v>5</v>
      </c>
      <c r="U15" s="715">
        <f>VLOOKUP($C15,'CLC TOURNAMENT TEAM'!$C$4:'CLC TOURNAMENT TEAM'!$Z$112,19,FALSE)</f>
        <v>5</v>
      </c>
      <c r="V15" s="715">
        <f>VLOOKUP($C15,'CLC TOURNAMENT TEAM'!$C$4:'CLC TOURNAMENT TEAM'!$Z$112,20,FALSE)</f>
        <v>6</v>
      </c>
      <c r="W15" s="715">
        <f>VLOOKUP($C15,'CLC TOURNAMENT TEAM'!$C$4:'CLC TOURNAMENT TEAM'!$Z$112,21,FALSE)</f>
        <v>5</v>
      </c>
      <c r="X15" s="716">
        <f>VLOOKUP($C15,'CLC TOURNAMENT TEAM'!$C$4:'CLC TOURNAMENT TEAM'!$Z$112,22,FALSE)</f>
        <v>43</v>
      </c>
      <c r="Y15" s="716">
        <f>VLOOKUP($C15,'CLC TOURNAMENT TEAM'!$C$4:'CLC TOURNAMENT TEAM'!$Z$112,23,FALSE)</f>
        <v>82</v>
      </c>
      <c r="Z15" s="764">
        <v>16.5</v>
      </c>
      <c r="AA15" s="760">
        <f t="shared" si="0"/>
        <v>9</v>
      </c>
      <c r="AB15" s="687"/>
    </row>
    <row r="16" spans="1:28" ht="18">
      <c r="A16" s="756">
        <v>11</v>
      </c>
      <c r="B16" s="775" t="s">
        <v>30</v>
      </c>
      <c r="C16" s="752" t="s">
        <v>221</v>
      </c>
      <c r="D16" s="763">
        <f>VLOOKUP(C16,'Individual Conference Leaders'!$G$3:'Individual Conference Leaders'!$I$92,3,FALSE)</f>
        <v>12.5</v>
      </c>
      <c r="E16" s="715">
        <f>VLOOKUP($C16,'CLC TOURNAMENT TEAM'!$C$4:'CLC TOURNAMENT TEAM'!$Z$112,3,FALSE)</f>
        <v>5</v>
      </c>
      <c r="F16" s="715">
        <f>VLOOKUP($C16,'CLC TOURNAMENT TEAM'!$C$4:'CLC TOURNAMENT TEAM'!$Z$112,4,FALSE)</f>
        <v>4</v>
      </c>
      <c r="G16" s="715">
        <f>VLOOKUP($C16,'CLC TOURNAMENT TEAM'!$C$4:'CLC TOURNAMENT TEAM'!$Z$112,5,FALSE)</f>
        <v>5</v>
      </c>
      <c r="H16" s="715">
        <f>VLOOKUP($C16,'CLC TOURNAMENT TEAM'!$C$4:'CLC TOURNAMENT TEAM'!$Z$112,6,FALSE)</f>
        <v>5</v>
      </c>
      <c r="I16" s="715">
        <f>VLOOKUP($C16,'CLC TOURNAMENT TEAM'!$C$4:'CLC TOURNAMENT TEAM'!$Z$112,7,FALSE)</f>
        <v>3</v>
      </c>
      <c r="J16" s="715">
        <f>VLOOKUP($C16,'CLC TOURNAMENT TEAM'!$C$4:'CLC TOURNAMENT TEAM'!$Z$112,8,FALSE)</f>
        <v>5</v>
      </c>
      <c r="K16" s="715">
        <f>VLOOKUP($C16,'CLC TOURNAMENT TEAM'!$C$4:'CLC TOURNAMENT TEAM'!$Z$112,9,FALSE)</f>
        <v>7</v>
      </c>
      <c r="L16" s="715">
        <f>VLOOKUP($C16,'CLC TOURNAMENT TEAM'!$C$4:'CLC TOURNAMENT TEAM'!$Z$112,10,FALSE)</f>
        <v>4</v>
      </c>
      <c r="M16" s="715">
        <f>VLOOKUP($C16,'CLC TOURNAMENT TEAM'!$C$4:'CLC TOURNAMENT TEAM'!$Z$112,11,FALSE)</f>
        <v>5</v>
      </c>
      <c r="N16" s="715">
        <f>VLOOKUP($C16,'CLC TOURNAMENT TEAM'!$C$4:'CLC TOURNAMENT TEAM'!$Z$112,12,FALSE)</f>
        <v>43</v>
      </c>
      <c r="O16" s="715">
        <f>VLOOKUP($C16,'CLC TOURNAMENT TEAM'!$C$4:'CLC TOURNAMENT TEAM'!$Z$112,13,FALSE)</f>
        <v>4</v>
      </c>
      <c r="P16" s="715">
        <f>VLOOKUP($C16,'CLC TOURNAMENT TEAM'!$C$4:'CLC TOURNAMENT TEAM'!$Z$112,14,FALSE)</f>
        <v>3</v>
      </c>
      <c r="Q16" s="715">
        <f>VLOOKUP($C16,'CLC TOURNAMENT TEAM'!$C$4:'CLC TOURNAMENT TEAM'!$Z$112,15,FALSE)</f>
        <v>4</v>
      </c>
      <c r="R16" s="715">
        <f>VLOOKUP($C16,'CLC TOURNAMENT TEAM'!$C$4:'CLC TOURNAMENT TEAM'!$Z$112,16,FALSE)</f>
        <v>6</v>
      </c>
      <c r="S16" s="715">
        <f>VLOOKUP($C16,'CLC TOURNAMENT TEAM'!$C$4:'CLC TOURNAMENT TEAM'!$Z$112,17,FALSE)</f>
        <v>5</v>
      </c>
      <c r="T16" s="715">
        <f>VLOOKUP($C16,'CLC TOURNAMENT TEAM'!$C$4:'CLC TOURNAMENT TEAM'!$Z$112,18,FALSE)</f>
        <v>6</v>
      </c>
      <c r="U16" s="715">
        <f>VLOOKUP($C16,'CLC TOURNAMENT TEAM'!$C$4:'CLC TOURNAMENT TEAM'!$Z$112,19,FALSE)</f>
        <v>4</v>
      </c>
      <c r="V16" s="715">
        <f>VLOOKUP($C16,'CLC TOURNAMENT TEAM'!$C$4:'CLC TOURNAMENT TEAM'!$Z$112,20,FALSE)</f>
        <v>5</v>
      </c>
      <c r="W16" s="715">
        <f>VLOOKUP($C16,'CLC TOURNAMENT TEAM'!$C$4:'CLC TOURNAMENT TEAM'!$Z$112,21,FALSE)</f>
        <v>3</v>
      </c>
      <c r="X16" s="716">
        <f>VLOOKUP($C16,'CLC TOURNAMENT TEAM'!$C$4:'CLC TOURNAMENT TEAM'!$Z$112,22,FALSE)</f>
        <v>40</v>
      </c>
      <c r="Y16" s="716">
        <f>VLOOKUP($C16,'CLC TOURNAMENT TEAM'!$C$4:'CLC TOURNAMENT TEAM'!$Z$112,23,FALSE)</f>
        <v>83</v>
      </c>
      <c r="Z16" s="764">
        <v>15</v>
      </c>
      <c r="AA16" s="760">
        <f t="shared" si="0"/>
        <v>11</v>
      </c>
      <c r="AB16" s="687"/>
    </row>
    <row r="17" spans="1:28" ht="18">
      <c r="A17" s="756">
        <v>12</v>
      </c>
      <c r="B17" s="775" t="s">
        <v>30</v>
      </c>
      <c r="C17" s="752" t="s">
        <v>170</v>
      </c>
      <c r="D17" s="763">
        <f>VLOOKUP(C17,'Individual Conference Leaders'!$G$3:'Individual Conference Leaders'!$I$92,3,FALSE)</f>
        <v>28.5</v>
      </c>
      <c r="E17" s="715">
        <f>VLOOKUP($C17,'CLC TOURNAMENT TEAM'!$C$4:'CLC TOURNAMENT TEAM'!$Z$112,3,FALSE)</f>
        <v>4</v>
      </c>
      <c r="F17" s="715">
        <f>VLOOKUP($C17,'CLC TOURNAMENT TEAM'!$C$4:'CLC TOURNAMENT TEAM'!$Z$112,4,FALSE)</f>
        <v>5</v>
      </c>
      <c r="G17" s="715">
        <f>VLOOKUP($C17,'CLC TOURNAMENT TEAM'!$C$4:'CLC TOURNAMENT TEAM'!$Z$112,5,FALSE)</f>
        <v>6</v>
      </c>
      <c r="H17" s="715">
        <f>VLOOKUP($C17,'CLC TOURNAMENT TEAM'!$C$4:'CLC TOURNAMENT TEAM'!$Z$112,6,FALSE)</f>
        <v>4</v>
      </c>
      <c r="I17" s="715">
        <f>VLOOKUP($C17,'CLC TOURNAMENT TEAM'!$C$4:'CLC TOURNAMENT TEAM'!$Z$112,7,FALSE)</f>
        <v>3</v>
      </c>
      <c r="J17" s="715">
        <f>VLOOKUP($C17,'CLC TOURNAMENT TEAM'!$C$4:'CLC TOURNAMENT TEAM'!$Z$112,8,FALSE)</f>
        <v>5</v>
      </c>
      <c r="K17" s="715">
        <f>VLOOKUP($C17,'CLC TOURNAMENT TEAM'!$C$4:'CLC TOURNAMENT TEAM'!$Z$112,9,FALSE)</f>
        <v>6</v>
      </c>
      <c r="L17" s="715">
        <f>VLOOKUP($C17,'CLC TOURNAMENT TEAM'!$C$4:'CLC TOURNAMENT TEAM'!$Z$112,10,FALSE)</f>
        <v>3</v>
      </c>
      <c r="M17" s="715">
        <f>VLOOKUP($C17,'CLC TOURNAMENT TEAM'!$C$4:'CLC TOURNAMENT TEAM'!$Z$112,11,FALSE)</f>
        <v>6</v>
      </c>
      <c r="N17" s="715">
        <f>VLOOKUP($C17,'CLC TOURNAMENT TEAM'!$C$4:'CLC TOURNAMENT TEAM'!$Z$112,12,FALSE)</f>
        <v>42</v>
      </c>
      <c r="O17" s="715">
        <f>VLOOKUP($C17,'CLC TOURNAMENT TEAM'!$C$4:'CLC TOURNAMENT TEAM'!$Z$112,13,FALSE)</f>
        <v>5</v>
      </c>
      <c r="P17" s="715">
        <f>VLOOKUP($C17,'CLC TOURNAMENT TEAM'!$C$4:'CLC TOURNAMENT TEAM'!$Z$112,14,FALSE)</f>
        <v>4</v>
      </c>
      <c r="Q17" s="715">
        <f>VLOOKUP($C17,'CLC TOURNAMENT TEAM'!$C$4:'CLC TOURNAMENT TEAM'!$Z$112,15,FALSE)</f>
        <v>6</v>
      </c>
      <c r="R17" s="715">
        <f>VLOOKUP($C17,'CLC TOURNAMENT TEAM'!$C$4:'CLC TOURNAMENT TEAM'!$Z$112,16,FALSE)</f>
        <v>6</v>
      </c>
      <c r="S17" s="715">
        <f>VLOOKUP($C17,'CLC TOURNAMENT TEAM'!$C$4:'CLC TOURNAMENT TEAM'!$Z$112,17,FALSE)</f>
        <v>5</v>
      </c>
      <c r="T17" s="715">
        <f>VLOOKUP($C17,'CLC TOURNAMENT TEAM'!$C$4:'CLC TOURNAMENT TEAM'!$Z$112,18,FALSE)</f>
        <v>5</v>
      </c>
      <c r="U17" s="715">
        <f>VLOOKUP($C17,'CLC TOURNAMENT TEAM'!$C$4:'CLC TOURNAMENT TEAM'!$Z$112,19,FALSE)</f>
        <v>3</v>
      </c>
      <c r="V17" s="715">
        <f>VLOOKUP($C17,'CLC TOURNAMENT TEAM'!$C$4:'CLC TOURNAMENT TEAM'!$Z$112,20,FALSE)</f>
        <v>5</v>
      </c>
      <c r="W17" s="715">
        <f>VLOOKUP($C17,'CLC TOURNAMENT TEAM'!$C$4:'CLC TOURNAMENT TEAM'!$Z$112,21,FALSE)</f>
        <v>4</v>
      </c>
      <c r="X17" s="716">
        <f>VLOOKUP($C17,'CLC TOURNAMENT TEAM'!$C$4:'CLC TOURNAMENT TEAM'!$Z$112,22,FALSE)</f>
        <v>43</v>
      </c>
      <c r="Y17" s="716">
        <f>VLOOKUP($C17,'CLC TOURNAMENT TEAM'!$C$4:'CLC TOURNAMENT TEAM'!$Z$112,23,FALSE)</f>
        <v>85</v>
      </c>
      <c r="Z17" s="764">
        <v>13.5</v>
      </c>
      <c r="AA17" s="760">
        <f t="shared" si="0"/>
        <v>12</v>
      </c>
      <c r="AB17" s="687"/>
    </row>
    <row r="18" spans="1:28" ht="18">
      <c r="A18" s="756">
        <v>13</v>
      </c>
      <c r="B18" s="775" t="s">
        <v>30</v>
      </c>
      <c r="C18" s="752" t="s">
        <v>142</v>
      </c>
      <c r="D18" s="763">
        <f>VLOOKUP(C18,'Individual Conference Leaders'!$G$3:'Individual Conference Leaders'!$I$92,3,FALSE)</f>
        <v>20.5</v>
      </c>
      <c r="E18" s="715">
        <f>VLOOKUP($C18,'CLC TOURNAMENT TEAM'!$C$4:'CLC TOURNAMENT TEAM'!$Z$112,3,FALSE)</f>
        <v>4</v>
      </c>
      <c r="F18" s="715">
        <f>VLOOKUP($C18,'CLC TOURNAMENT TEAM'!$C$4:'CLC TOURNAMENT TEAM'!$Z$112,4,FALSE)</f>
        <v>4</v>
      </c>
      <c r="G18" s="715">
        <f>VLOOKUP($C18,'CLC TOURNAMENT TEAM'!$C$4:'CLC TOURNAMENT TEAM'!$Z$112,5,FALSE)</f>
        <v>6</v>
      </c>
      <c r="H18" s="715">
        <f>VLOOKUP($C18,'CLC TOURNAMENT TEAM'!$C$4:'CLC TOURNAMENT TEAM'!$Z$112,6,FALSE)</f>
        <v>5</v>
      </c>
      <c r="I18" s="715">
        <f>VLOOKUP($C18,'CLC TOURNAMENT TEAM'!$C$4:'CLC TOURNAMENT TEAM'!$Z$112,7,FALSE)</f>
        <v>3</v>
      </c>
      <c r="J18" s="715">
        <f>VLOOKUP($C18,'CLC TOURNAMENT TEAM'!$C$4:'CLC TOURNAMENT TEAM'!$Z$112,8,FALSE)</f>
        <v>4</v>
      </c>
      <c r="K18" s="715">
        <f>VLOOKUP($C18,'CLC TOURNAMENT TEAM'!$C$4:'CLC TOURNAMENT TEAM'!$Z$112,9,FALSE)</f>
        <v>5</v>
      </c>
      <c r="L18" s="715">
        <f>VLOOKUP($C18,'CLC TOURNAMENT TEAM'!$C$4:'CLC TOURNAMENT TEAM'!$Z$112,10,FALSE)</f>
        <v>3</v>
      </c>
      <c r="M18" s="715">
        <f>VLOOKUP($C18,'CLC TOURNAMENT TEAM'!$C$4:'CLC TOURNAMENT TEAM'!$Z$112,11,FALSE)</f>
        <v>5</v>
      </c>
      <c r="N18" s="715">
        <f>VLOOKUP($C18,'CLC TOURNAMENT TEAM'!$C$4:'CLC TOURNAMENT TEAM'!$Z$112,12,FALSE)</f>
        <v>39</v>
      </c>
      <c r="O18" s="715">
        <f>VLOOKUP($C18,'CLC TOURNAMENT TEAM'!$C$4:'CLC TOURNAMENT TEAM'!$Z$112,13,FALSE)</f>
        <v>5</v>
      </c>
      <c r="P18" s="715">
        <f>VLOOKUP($C18,'CLC TOURNAMENT TEAM'!$C$4:'CLC TOURNAMENT TEAM'!$Z$112,14,FALSE)</f>
        <v>7</v>
      </c>
      <c r="Q18" s="715">
        <f>VLOOKUP($C18,'CLC TOURNAMENT TEAM'!$C$4:'CLC TOURNAMENT TEAM'!$Z$112,15,FALSE)</f>
        <v>5</v>
      </c>
      <c r="R18" s="715">
        <f>VLOOKUP($C18,'CLC TOURNAMENT TEAM'!$C$4:'CLC TOURNAMENT TEAM'!$Z$112,16,FALSE)</f>
        <v>4</v>
      </c>
      <c r="S18" s="715">
        <f>VLOOKUP($C18,'CLC TOURNAMENT TEAM'!$C$4:'CLC TOURNAMENT TEAM'!$Z$112,17,FALSE)</f>
        <v>5</v>
      </c>
      <c r="T18" s="715">
        <f>VLOOKUP($C18,'CLC TOURNAMENT TEAM'!$C$4:'CLC TOURNAMENT TEAM'!$Z$112,18,FALSE)</f>
        <v>6</v>
      </c>
      <c r="U18" s="715">
        <f>VLOOKUP($C18,'CLC TOURNAMENT TEAM'!$C$4:'CLC TOURNAMENT TEAM'!$Z$112,19,FALSE)</f>
        <v>4</v>
      </c>
      <c r="V18" s="715">
        <f>VLOOKUP($C18,'CLC TOURNAMENT TEAM'!$C$4:'CLC TOURNAMENT TEAM'!$Z$112,20,FALSE)</f>
        <v>5</v>
      </c>
      <c r="W18" s="715">
        <f>VLOOKUP($C18,'CLC TOURNAMENT TEAM'!$C$4:'CLC TOURNAMENT TEAM'!$Z$112,21,FALSE)</f>
        <v>5</v>
      </c>
      <c r="X18" s="716">
        <f>VLOOKUP($C18,'CLC TOURNAMENT TEAM'!$C$4:'CLC TOURNAMENT TEAM'!$Z$112,22,FALSE)</f>
        <v>46</v>
      </c>
      <c r="Y18" s="716">
        <f>VLOOKUP($C18,'CLC TOURNAMENT TEAM'!$C$4:'CLC TOURNAMENT TEAM'!$Z$112,23,FALSE)</f>
        <v>85</v>
      </c>
      <c r="Z18" s="764">
        <v>13.5</v>
      </c>
      <c r="AA18" s="760">
        <f t="shared" si="0"/>
        <v>12</v>
      </c>
      <c r="AB18" s="687"/>
    </row>
    <row r="19" spans="1:28" ht="18">
      <c r="A19" s="756">
        <v>14</v>
      </c>
      <c r="B19" s="775" t="s">
        <v>30</v>
      </c>
      <c r="C19" s="752" t="s">
        <v>172</v>
      </c>
      <c r="D19" s="763">
        <f>VLOOKUP(C19,'Individual Conference Leaders'!$G$3:'Individual Conference Leaders'!$I$92,3,FALSE)</f>
        <v>4</v>
      </c>
      <c r="E19" s="715">
        <f>VLOOKUP($C19,'CLC TOURNAMENT TEAM'!$C$4:'CLC TOURNAMENT TEAM'!$Z$112,3,FALSE)</f>
        <v>4</v>
      </c>
      <c r="F19" s="715">
        <f>VLOOKUP($C19,'CLC TOURNAMENT TEAM'!$C$4:'CLC TOURNAMENT TEAM'!$Z$112,4,FALSE)</f>
        <v>4</v>
      </c>
      <c r="G19" s="715">
        <f>VLOOKUP($C19,'CLC TOURNAMENT TEAM'!$C$4:'CLC TOURNAMENT TEAM'!$Z$112,5,FALSE)</f>
        <v>5</v>
      </c>
      <c r="H19" s="715">
        <f>VLOOKUP($C19,'CLC TOURNAMENT TEAM'!$C$4:'CLC TOURNAMENT TEAM'!$Z$112,6,FALSE)</f>
        <v>4</v>
      </c>
      <c r="I19" s="715">
        <f>VLOOKUP($C19,'CLC TOURNAMENT TEAM'!$C$4:'CLC TOURNAMENT TEAM'!$Z$112,7,FALSE)</f>
        <v>4</v>
      </c>
      <c r="J19" s="715">
        <f>VLOOKUP($C19,'CLC TOURNAMENT TEAM'!$C$4:'CLC TOURNAMENT TEAM'!$Z$112,8,FALSE)</f>
        <v>5</v>
      </c>
      <c r="K19" s="715">
        <f>VLOOKUP($C19,'CLC TOURNAMENT TEAM'!$C$4:'CLC TOURNAMENT TEAM'!$Z$112,9,FALSE)</f>
        <v>6</v>
      </c>
      <c r="L19" s="715">
        <f>VLOOKUP($C19,'CLC TOURNAMENT TEAM'!$C$4:'CLC TOURNAMENT TEAM'!$Z$112,10,FALSE)</f>
        <v>2</v>
      </c>
      <c r="M19" s="715">
        <f>VLOOKUP($C19,'CLC TOURNAMENT TEAM'!$C$4:'CLC TOURNAMENT TEAM'!$Z$112,11,FALSE)</f>
        <v>4</v>
      </c>
      <c r="N19" s="715">
        <f>VLOOKUP($C19,'CLC TOURNAMENT TEAM'!$C$4:'CLC TOURNAMENT TEAM'!$Z$112,12,FALSE)</f>
        <v>38</v>
      </c>
      <c r="O19" s="715">
        <f>VLOOKUP($C19,'CLC TOURNAMENT TEAM'!$C$4:'CLC TOURNAMENT TEAM'!$Z$112,13,FALSE)</f>
        <v>5</v>
      </c>
      <c r="P19" s="715">
        <f>VLOOKUP($C19,'CLC TOURNAMENT TEAM'!$C$4:'CLC TOURNAMENT TEAM'!$Z$112,14,FALSE)</f>
        <v>3</v>
      </c>
      <c r="Q19" s="715">
        <f>VLOOKUP($C19,'CLC TOURNAMENT TEAM'!$C$4:'CLC TOURNAMENT TEAM'!$Z$112,15,FALSE)</f>
        <v>6</v>
      </c>
      <c r="R19" s="715">
        <f>VLOOKUP($C19,'CLC TOURNAMENT TEAM'!$C$4:'CLC TOURNAMENT TEAM'!$Z$112,16,FALSE)</f>
        <v>5</v>
      </c>
      <c r="S19" s="715">
        <f>VLOOKUP($C19,'CLC TOURNAMENT TEAM'!$C$4:'CLC TOURNAMENT TEAM'!$Z$112,17,FALSE)</f>
        <v>6</v>
      </c>
      <c r="T19" s="715">
        <f>VLOOKUP($C19,'CLC TOURNAMENT TEAM'!$C$4:'CLC TOURNAMENT TEAM'!$Z$112,18,FALSE)</f>
        <v>6</v>
      </c>
      <c r="U19" s="715">
        <f>VLOOKUP($C19,'CLC TOURNAMENT TEAM'!$C$4:'CLC TOURNAMENT TEAM'!$Z$112,19,FALSE)</f>
        <v>7</v>
      </c>
      <c r="V19" s="715">
        <f>VLOOKUP($C19,'CLC TOURNAMENT TEAM'!$C$4:'CLC TOURNAMENT TEAM'!$Z$112,20,FALSE)</f>
        <v>5</v>
      </c>
      <c r="W19" s="715">
        <f>VLOOKUP($C19,'CLC TOURNAMENT TEAM'!$C$4:'CLC TOURNAMENT TEAM'!$Z$112,21,FALSE)</f>
        <v>5</v>
      </c>
      <c r="X19" s="716">
        <f>VLOOKUP($C19,'CLC TOURNAMENT TEAM'!$C$4:'CLC TOURNAMENT TEAM'!$Z$112,22,FALSE)</f>
        <v>48</v>
      </c>
      <c r="Y19" s="716">
        <f>VLOOKUP($C19,'CLC TOURNAMENT TEAM'!$C$4:'CLC TOURNAMENT TEAM'!$Z$112,23,FALSE)</f>
        <v>86</v>
      </c>
      <c r="Z19" s="764">
        <v>12</v>
      </c>
      <c r="AA19" s="760">
        <f t="shared" si="0"/>
        <v>14</v>
      </c>
      <c r="AB19" s="687"/>
    </row>
    <row r="20" spans="1:28" ht="18">
      <c r="A20" s="756">
        <v>15</v>
      </c>
      <c r="B20" s="775" t="s">
        <v>30</v>
      </c>
      <c r="C20" s="752" t="s">
        <v>194</v>
      </c>
      <c r="D20" s="763">
        <f>VLOOKUP(C20,'Individual Conference Leaders'!$G$3:'Individual Conference Leaders'!$I$92,3,FALSE)</f>
        <v>25.5</v>
      </c>
      <c r="E20" s="715">
        <f>VLOOKUP($C20,'CLC TOURNAMENT TEAM'!$C$4:'CLC TOURNAMENT TEAM'!$Z$112,3,FALSE)</f>
        <v>5</v>
      </c>
      <c r="F20" s="715">
        <f>VLOOKUP($C20,'CLC TOURNAMENT TEAM'!$C$4:'CLC TOURNAMENT TEAM'!$Z$112,4,FALSE)</f>
        <v>4</v>
      </c>
      <c r="G20" s="715">
        <f>VLOOKUP($C20,'CLC TOURNAMENT TEAM'!$C$4:'CLC TOURNAMENT TEAM'!$Z$112,5,FALSE)</f>
        <v>6</v>
      </c>
      <c r="H20" s="715">
        <f>VLOOKUP($C20,'CLC TOURNAMENT TEAM'!$C$4:'CLC TOURNAMENT TEAM'!$Z$112,6,FALSE)</f>
        <v>5</v>
      </c>
      <c r="I20" s="715">
        <f>VLOOKUP($C20,'CLC TOURNAMENT TEAM'!$C$4:'CLC TOURNAMENT TEAM'!$Z$112,7,FALSE)</f>
        <v>4</v>
      </c>
      <c r="J20" s="715">
        <f>VLOOKUP($C20,'CLC TOURNAMENT TEAM'!$C$4:'CLC TOURNAMENT TEAM'!$Z$112,8,FALSE)</f>
        <v>4</v>
      </c>
      <c r="K20" s="715">
        <f>VLOOKUP($C20,'CLC TOURNAMENT TEAM'!$C$4:'CLC TOURNAMENT TEAM'!$Z$112,9,FALSE)</f>
        <v>6</v>
      </c>
      <c r="L20" s="715">
        <f>VLOOKUP($C20,'CLC TOURNAMENT TEAM'!$C$4:'CLC TOURNAMENT TEAM'!$Z$112,10,FALSE)</f>
        <v>3</v>
      </c>
      <c r="M20" s="715">
        <f>VLOOKUP($C20,'CLC TOURNAMENT TEAM'!$C$4:'CLC TOURNAMENT TEAM'!$Z$112,11,FALSE)</f>
        <v>5</v>
      </c>
      <c r="N20" s="715">
        <f>VLOOKUP($C20,'CLC TOURNAMENT TEAM'!$C$4:'CLC TOURNAMENT TEAM'!$Z$112,12,FALSE)</f>
        <v>42</v>
      </c>
      <c r="O20" s="715">
        <f>VLOOKUP($C20,'CLC TOURNAMENT TEAM'!$C$4:'CLC TOURNAMENT TEAM'!$Z$112,13,FALSE)</f>
        <v>5</v>
      </c>
      <c r="P20" s="715">
        <f>VLOOKUP($C20,'CLC TOURNAMENT TEAM'!$C$4:'CLC TOURNAMENT TEAM'!$Z$112,14,FALSE)</f>
        <v>3</v>
      </c>
      <c r="Q20" s="715">
        <f>VLOOKUP($C20,'CLC TOURNAMENT TEAM'!$C$4:'CLC TOURNAMENT TEAM'!$Z$112,15,FALSE)</f>
        <v>5</v>
      </c>
      <c r="R20" s="715">
        <f>VLOOKUP($C20,'CLC TOURNAMENT TEAM'!$C$4:'CLC TOURNAMENT TEAM'!$Z$112,16,FALSE)</f>
        <v>5</v>
      </c>
      <c r="S20" s="715">
        <f>VLOOKUP($C20,'CLC TOURNAMENT TEAM'!$C$4:'CLC TOURNAMENT TEAM'!$Z$112,17,FALSE)</f>
        <v>5</v>
      </c>
      <c r="T20" s="715">
        <f>VLOOKUP($C20,'CLC TOURNAMENT TEAM'!$C$4:'CLC TOURNAMENT TEAM'!$Z$112,18,FALSE)</f>
        <v>6</v>
      </c>
      <c r="U20" s="715">
        <f>VLOOKUP($C20,'CLC TOURNAMENT TEAM'!$C$4:'CLC TOURNAMENT TEAM'!$Z$112,19,FALSE)</f>
        <v>5</v>
      </c>
      <c r="V20" s="715">
        <f>VLOOKUP($C20,'CLC TOURNAMENT TEAM'!$C$4:'CLC TOURNAMENT TEAM'!$Z$112,20,FALSE)</f>
        <v>6</v>
      </c>
      <c r="W20" s="715">
        <f>VLOOKUP($C20,'CLC TOURNAMENT TEAM'!$C$4:'CLC TOURNAMENT TEAM'!$Z$112,21,FALSE)</f>
        <v>5</v>
      </c>
      <c r="X20" s="716">
        <f>VLOOKUP($C20,'CLC TOURNAMENT TEAM'!$C$4:'CLC TOURNAMENT TEAM'!$Z$112,22,FALSE)</f>
        <v>45</v>
      </c>
      <c r="Y20" s="716">
        <f>VLOOKUP($C20,'CLC TOURNAMENT TEAM'!$C$4:'CLC TOURNAMENT TEAM'!$Z$112,23,FALSE)</f>
        <v>87</v>
      </c>
      <c r="Z20" s="764">
        <v>10</v>
      </c>
      <c r="AA20" s="760">
        <f t="shared" si="0"/>
        <v>15</v>
      </c>
      <c r="AB20" s="687"/>
    </row>
    <row r="21" spans="1:28" ht="18">
      <c r="A21" s="756">
        <v>16</v>
      </c>
      <c r="B21" s="775" t="s">
        <v>25</v>
      </c>
      <c r="C21" s="752" t="s">
        <v>192</v>
      </c>
      <c r="D21" s="763">
        <f>VLOOKUP(C21,'Individual Conference Leaders'!$G$3:'Individual Conference Leaders'!$I$92,3,FALSE)</f>
        <v>20.33</v>
      </c>
      <c r="E21" s="715">
        <f>VLOOKUP($C21,'CLC TOURNAMENT TEAM'!$C$4:'CLC TOURNAMENT TEAM'!$Z$112,3,FALSE)</f>
        <v>4</v>
      </c>
      <c r="F21" s="715">
        <f>VLOOKUP($C21,'CLC TOURNAMENT TEAM'!$C$4:'CLC TOURNAMENT TEAM'!$Z$112,4,FALSE)</f>
        <v>3</v>
      </c>
      <c r="G21" s="715">
        <f>VLOOKUP($C21,'CLC TOURNAMENT TEAM'!$C$4:'CLC TOURNAMENT TEAM'!$Z$112,5,FALSE)</f>
        <v>5</v>
      </c>
      <c r="H21" s="715">
        <f>VLOOKUP($C21,'CLC TOURNAMENT TEAM'!$C$4:'CLC TOURNAMENT TEAM'!$Z$112,6,FALSE)</f>
        <v>5</v>
      </c>
      <c r="I21" s="715">
        <f>VLOOKUP($C21,'CLC TOURNAMENT TEAM'!$C$4:'CLC TOURNAMENT TEAM'!$Z$112,7,FALSE)</f>
        <v>3</v>
      </c>
      <c r="J21" s="715">
        <f>VLOOKUP($C21,'CLC TOURNAMENT TEAM'!$C$4:'CLC TOURNAMENT TEAM'!$Z$112,8,FALSE)</f>
        <v>5</v>
      </c>
      <c r="K21" s="715">
        <f>VLOOKUP($C21,'CLC TOURNAMENT TEAM'!$C$4:'CLC TOURNAMENT TEAM'!$Z$112,9,FALSE)</f>
        <v>7</v>
      </c>
      <c r="L21" s="715">
        <f>VLOOKUP($C21,'CLC TOURNAMENT TEAM'!$C$4:'CLC TOURNAMENT TEAM'!$Z$112,10,FALSE)</f>
        <v>2</v>
      </c>
      <c r="M21" s="715">
        <f>VLOOKUP($C21,'CLC TOURNAMENT TEAM'!$C$4:'CLC TOURNAMENT TEAM'!$Z$112,11,FALSE)</f>
        <v>5</v>
      </c>
      <c r="N21" s="715">
        <f>VLOOKUP($C21,'CLC TOURNAMENT TEAM'!$C$4:'CLC TOURNAMENT TEAM'!$Z$112,12,FALSE)</f>
        <v>39</v>
      </c>
      <c r="O21" s="715">
        <f>VLOOKUP($C21,'CLC TOURNAMENT TEAM'!$C$4:'CLC TOURNAMENT TEAM'!$Z$112,13,FALSE)</f>
        <v>4</v>
      </c>
      <c r="P21" s="715">
        <f>VLOOKUP($C21,'CLC TOURNAMENT TEAM'!$C$4:'CLC TOURNAMENT TEAM'!$Z$112,14,FALSE)</f>
        <v>4</v>
      </c>
      <c r="Q21" s="715">
        <f>VLOOKUP($C21,'CLC TOURNAMENT TEAM'!$C$4:'CLC TOURNAMENT TEAM'!$Z$112,15,FALSE)</f>
        <v>6</v>
      </c>
      <c r="R21" s="715">
        <f>VLOOKUP($C21,'CLC TOURNAMENT TEAM'!$C$4:'CLC TOURNAMENT TEAM'!$Z$112,16,FALSE)</f>
        <v>5</v>
      </c>
      <c r="S21" s="715">
        <f>VLOOKUP($C21,'CLC TOURNAMENT TEAM'!$C$4:'CLC TOURNAMENT TEAM'!$Z$112,17,FALSE)</f>
        <v>6</v>
      </c>
      <c r="T21" s="715">
        <f>VLOOKUP($C21,'CLC TOURNAMENT TEAM'!$C$4:'CLC TOURNAMENT TEAM'!$Z$112,18,FALSE)</f>
        <v>6</v>
      </c>
      <c r="U21" s="715">
        <f>VLOOKUP($C21,'CLC TOURNAMENT TEAM'!$C$4:'CLC TOURNAMENT TEAM'!$Z$112,19,FALSE)</f>
        <v>6</v>
      </c>
      <c r="V21" s="715">
        <f>VLOOKUP($C21,'CLC TOURNAMENT TEAM'!$C$4:'CLC TOURNAMENT TEAM'!$Z$112,20,FALSE)</f>
        <v>6</v>
      </c>
      <c r="W21" s="715">
        <f>VLOOKUP($C21,'CLC TOURNAMENT TEAM'!$C$4:'CLC TOURNAMENT TEAM'!$Z$112,21,FALSE)</f>
        <v>5</v>
      </c>
      <c r="X21" s="716">
        <f>VLOOKUP($C21,'CLC TOURNAMENT TEAM'!$C$4:'CLC TOURNAMENT TEAM'!$Z$112,22,FALSE)</f>
        <v>48</v>
      </c>
      <c r="Y21" s="716">
        <f>VLOOKUP($C21,'CLC TOURNAMENT TEAM'!$C$4:'CLC TOURNAMENT TEAM'!$Z$112,23,FALSE)</f>
        <v>87</v>
      </c>
      <c r="Z21" s="764">
        <v>10</v>
      </c>
      <c r="AA21" s="760">
        <f t="shared" si="0"/>
        <v>15</v>
      </c>
      <c r="AB21" s="687"/>
    </row>
    <row r="22" spans="1:28" ht="18">
      <c r="A22" s="756">
        <v>17</v>
      </c>
      <c r="B22" s="775" t="s">
        <v>25</v>
      </c>
      <c r="C22" s="752" t="s">
        <v>220</v>
      </c>
      <c r="D22" s="763">
        <f>VLOOKUP(C22,'Individual Conference Leaders'!$G$3:'Individual Conference Leaders'!$I$92,3,FALSE)</f>
        <v>0</v>
      </c>
      <c r="E22" s="715">
        <f>VLOOKUP($C22,'CLC TOURNAMENT TEAM'!$C$4:'CLC TOURNAMENT TEAM'!$Z$112,3,FALSE)</f>
        <v>5</v>
      </c>
      <c r="F22" s="715">
        <f>VLOOKUP($C22,'CLC TOURNAMENT TEAM'!$C$4:'CLC TOURNAMENT TEAM'!$Z$112,4,FALSE)</f>
        <v>5</v>
      </c>
      <c r="G22" s="715">
        <f>VLOOKUP($C22,'CLC TOURNAMENT TEAM'!$C$4:'CLC TOURNAMENT TEAM'!$Z$112,5,FALSE)</f>
        <v>4</v>
      </c>
      <c r="H22" s="715">
        <f>VLOOKUP($C22,'CLC TOURNAMENT TEAM'!$C$4:'CLC TOURNAMENT TEAM'!$Z$112,6,FALSE)</f>
        <v>4</v>
      </c>
      <c r="I22" s="715">
        <f>VLOOKUP($C22,'CLC TOURNAMENT TEAM'!$C$4:'CLC TOURNAMENT TEAM'!$Z$112,7,FALSE)</f>
        <v>4</v>
      </c>
      <c r="J22" s="715">
        <f>VLOOKUP($C22,'CLC TOURNAMENT TEAM'!$C$4:'CLC TOURNAMENT TEAM'!$Z$112,8,FALSE)</f>
        <v>5</v>
      </c>
      <c r="K22" s="715">
        <f>VLOOKUP($C22,'CLC TOURNAMENT TEAM'!$C$4:'CLC TOURNAMENT TEAM'!$Z$112,9,FALSE)</f>
        <v>5</v>
      </c>
      <c r="L22" s="715">
        <f>VLOOKUP($C22,'CLC TOURNAMENT TEAM'!$C$4:'CLC TOURNAMENT TEAM'!$Z$112,10,FALSE)</f>
        <v>4</v>
      </c>
      <c r="M22" s="715">
        <f>VLOOKUP($C22,'CLC TOURNAMENT TEAM'!$C$4:'CLC TOURNAMENT TEAM'!$Z$112,11,FALSE)</f>
        <v>6</v>
      </c>
      <c r="N22" s="715">
        <f>VLOOKUP($C22,'CLC TOURNAMENT TEAM'!$C$4:'CLC TOURNAMENT TEAM'!$Z$112,12,FALSE)</f>
        <v>42</v>
      </c>
      <c r="O22" s="715">
        <f>VLOOKUP($C22,'CLC TOURNAMENT TEAM'!$C$4:'CLC TOURNAMENT TEAM'!$Z$112,13,FALSE)</f>
        <v>4</v>
      </c>
      <c r="P22" s="715">
        <f>VLOOKUP($C22,'CLC TOURNAMENT TEAM'!$C$4:'CLC TOURNAMENT TEAM'!$Z$112,14,FALSE)</f>
        <v>4</v>
      </c>
      <c r="Q22" s="715">
        <f>VLOOKUP($C22,'CLC TOURNAMENT TEAM'!$C$4:'CLC TOURNAMENT TEAM'!$Z$112,15,FALSE)</f>
        <v>5</v>
      </c>
      <c r="R22" s="715">
        <f>VLOOKUP($C22,'CLC TOURNAMENT TEAM'!$C$4:'CLC TOURNAMENT TEAM'!$Z$112,16,FALSE)</f>
        <v>5</v>
      </c>
      <c r="S22" s="715">
        <f>VLOOKUP($C22,'CLC TOURNAMENT TEAM'!$C$4:'CLC TOURNAMENT TEAM'!$Z$112,17,FALSE)</f>
        <v>4</v>
      </c>
      <c r="T22" s="715">
        <f>VLOOKUP($C22,'CLC TOURNAMENT TEAM'!$C$4:'CLC TOURNAMENT TEAM'!$Z$112,18,FALSE)</f>
        <v>5</v>
      </c>
      <c r="U22" s="715">
        <f>VLOOKUP($C22,'CLC TOURNAMENT TEAM'!$C$4:'CLC TOURNAMENT TEAM'!$Z$112,19,FALSE)</f>
        <v>4</v>
      </c>
      <c r="V22" s="715">
        <f>VLOOKUP($C22,'CLC TOURNAMENT TEAM'!$C$4:'CLC TOURNAMENT TEAM'!$Z$112,20,FALSE)</f>
        <v>8</v>
      </c>
      <c r="W22" s="715">
        <f>VLOOKUP($C22,'CLC TOURNAMENT TEAM'!$C$4:'CLC TOURNAMENT TEAM'!$Z$112,21,FALSE)</f>
        <v>6</v>
      </c>
      <c r="X22" s="716">
        <f>VLOOKUP($C22,'CLC TOURNAMENT TEAM'!$C$4:'CLC TOURNAMENT TEAM'!$Z$112,22,FALSE)</f>
        <v>45</v>
      </c>
      <c r="Y22" s="716">
        <f>VLOOKUP($C22,'CLC TOURNAMENT TEAM'!$C$4:'CLC TOURNAMENT TEAM'!$Z$112,23,FALSE)</f>
        <v>87</v>
      </c>
      <c r="Z22" s="764">
        <v>10</v>
      </c>
      <c r="AA22" s="760">
        <f t="shared" si="0"/>
        <v>15</v>
      </c>
      <c r="AB22" s="687"/>
    </row>
    <row r="23" spans="1:28" ht="18">
      <c r="A23" s="756">
        <v>18</v>
      </c>
      <c r="B23" s="775" t="s">
        <v>25</v>
      </c>
      <c r="C23" s="752" t="s">
        <v>176</v>
      </c>
      <c r="D23" s="763">
        <f>VLOOKUP(C23,'Individual Conference Leaders'!$G$3:'Individual Conference Leaders'!$I$92,3,FALSE)</f>
        <v>11.25</v>
      </c>
      <c r="E23" s="715">
        <f>VLOOKUP($C23,'CLC TOURNAMENT TEAM'!$C$4:'CLC TOURNAMENT TEAM'!$Z$112,3,FALSE)</f>
        <v>4</v>
      </c>
      <c r="F23" s="715">
        <f>VLOOKUP($C23,'CLC TOURNAMENT TEAM'!$C$4:'CLC TOURNAMENT TEAM'!$Z$112,4,FALSE)</f>
        <v>4</v>
      </c>
      <c r="G23" s="715">
        <f>VLOOKUP($C23,'CLC TOURNAMENT TEAM'!$C$4:'CLC TOURNAMENT TEAM'!$Z$112,5,FALSE)</f>
        <v>6</v>
      </c>
      <c r="H23" s="715">
        <f>VLOOKUP($C23,'CLC TOURNAMENT TEAM'!$C$4:'CLC TOURNAMENT TEAM'!$Z$112,6,FALSE)</f>
        <v>6</v>
      </c>
      <c r="I23" s="715">
        <f>VLOOKUP($C23,'CLC TOURNAMENT TEAM'!$C$4:'CLC TOURNAMENT TEAM'!$Z$112,7,FALSE)</f>
        <v>4</v>
      </c>
      <c r="J23" s="715">
        <f>VLOOKUP($C23,'CLC TOURNAMENT TEAM'!$C$4:'CLC TOURNAMENT TEAM'!$Z$112,8,FALSE)</f>
        <v>5</v>
      </c>
      <c r="K23" s="715">
        <f>VLOOKUP($C23,'CLC TOURNAMENT TEAM'!$C$4:'CLC TOURNAMENT TEAM'!$Z$112,9,FALSE)</f>
        <v>6</v>
      </c>
      <c r="L23" s="715">
        <f>VLOOKUP($C23,'CLC TOURNAMENT TEAM'!$C$4:'CLC TOURNAMENT TEAM'!$Z$112,10,FALSE)</f>
        <v>3</v>
      </c>
      <c r="M23" s="715">
        <f>VLOOKUP($C23,'CLC TOURNAMENT TEAM'!$C$4:'CLC TOURNAMENT TEAM'!$Z$112,11,FALSE)</f>
        <v>4</v>
      </c>
      <c r="N23" s="715">
        <f>VLOOKUP($C23,'CLC TOURNAMENT TEAM'!$C$4:'CLC TOURNAMENT TEAM'!$Z$112,12,FALSE)</f>
        <v>42</v>
      </c>
      <c r="O23" s="715">
        <f>VLOOKUP($C23,'CLC TOURNAMENT TEAM'!$C$4:'CLC TOURNAMENT TEAM'!$Z$112,13,FALSE)</f>
        <v>5</v>
      </c>
      <c r="P23" s="715">
        <f>VLOOKUP($C23,'CLC TOURNAMENT TEAM'!$C$4:'CLC TOURNAMENT TEAM'!$Z$112,14,FALSE)</f>
        <v>4</v>
      </c>
      <c r="Q23" s="715">
        <f>VLOOKUP($C23,'CLC TOURNAMENT TEAM'!$C$4:'CLC TOURNAMENT TEAM'!$Z$112,15,FALSE)</f>
        <v>6</v>
      </c>
      <c r="R23" s="715">
        <f>VLOOKUP($C23,'CLC TOURNAMENT TEAM'!$C$4:'CLC TOURNAMENT TEAM'!$Z$112,16,FALSE)</f>
        <v>3</v>
      </c>
      <c r="S23" s="715">
        <f>VLOOKUP($C23,'CLC TOURNAMENT TEAM'!$C$4:'CLC TOURNAMENT TEAM'!$Z$112,17,FALSE)</f>
        <v>6</v>
      </c>
      <c r="T23" s="715">
        <f>VLOOKUP($C23,'CLC TOURNAMENT TEAM'!$C$4:'CLC TOURNAMENT TEAM'!$Z$112,18,FALSE)</f>
        <v>6</v>
      </c>
      <c r="U23" s="715">
        <f>VLOOKUP($C23,'CLC TOURNAMENT TEAM'!$C$4:'CLC TOURNAMENT TEAM'!$Z$112,19,FALSE)</f>
        <v>4</v>
      </c>
      <c r="V23" s="715">
        <f>VLOOKUP($C23,'CLC TOURNAMENT TEAM'!$C$4:'CLC TOURNAMENT TEAM'!$Z$112,20,FALSE)</f>
        <v>7</v>
      </c>
      <c r="W23" s="715">
        <f>VLOOKUP($C23,'CLC TOURNAMENT TEAM'!$C$4:'CLC TOURNAMENT TEAM'!$Z$112,21,FALSE)</f>
        <v>5</v>
      </c>
      <c r="X23" s="716">
        <f>VLOOKUP($C23,'CLC TOURNAMENT TEAM'!$C$4:'CLC TOURNAMENT TEAM'!$Z$112,22,FALSE)</f>
        <v>46</v>
      </c>
      <c r="Y23" s="716">
        <f>VLOOKUP($C23,'CLC TOURNAMENT TEAM'!$C$4:'CLC TOURNAMENT TEAM'!$Z$112,23,FALSE)</f>
        <v>88</v>
      </c>
      <c r="Z23" s="764">
        <v>7.5</v>
      </c>
      <c r="AA23" s="760">
        <f t="shared" si="0"/>
        <v>18</v>
      </c>
      <c r="AB23" s="687"/>
    </row>
    <row r="24" spans="1:28" ht="18">
      <c r="A24" s="756">
        <v>19</v>
      </c>
      <c r="B24" s="775" t="s">
        <v>25</v>
      </c>
      <c r="C24" s="752" t="s">
        <v>158</v>
      </c>
      <c r="D24" s="763">
        <f>VLOOKUP(C24,'Individual Conference Leaders'!$G$3:'Individual Conference Leaders'!$I$92,3,FALSE)</f>
        <v>6</v>
      </c>
      <c r="E24" s="715">
        <f>VLOOKUP($C24,'CLC TOURNAMENT TEAM'!$C$4:'CLC TOURNAMENT TEAM'!$Z$112,3,FALSE)</f>
        <v>5</v>
      </c>
      <c r="F24" s="715">
        <f>VLOOKUP($C24,'CLC TOURNAMENT TEAM'!$C$4:'CLC TOURNAMENT TEAM'!$Z$112,4,FALSE)</f>
        <v>3</v>
      </c>
      <c r="G24" s="715">
        <f>VLOOKUP($C24,'CLC TOURNAMENT TEAM'!$C$4:'CLC TOURNAMENT TEAM'!$Z$112,5,FALSE)</f>
        <v>4</v>
      </c>
      <c r="H24" s="715">
        <f>VLOOKUP($C24,'CLC TOURNAMENT TEAM'!$C$4:'CLC TOURNAMENT TEAM'!$Z$112,6,FALSE)</f>
        <v>4</v>
      </c>
      <c r="I24" s="715">
        <f>VLOOKUP($C24,'CLC TOURNAMENT TEAM'!$C$4:'CLC TOURNAMENT TEAM'!$Z$112,7,FALSE)</f>
        <v>3</v>
      </c>
      <c r="J24" s="715">
        <f>VLOOKUP($C24,'CLC TOURNAMENT TEAM'!$C$4:'CLC TOURNAMENT TEAM'!$Z$112,8,FALSE)</f>
        <v>7</v>
      </c>
      <c r="K24" s="715">
        <f>VLOOKUP($C24,'CLC TOURNAMENT TEAM'!$C$4:'CLC TOURNAMENT TEAM'!$Z$112,9,FALSE)</f>
        <v>8</v>
      </c>
      <c r="L24" s="715">
        <f>VLOOKUP($C24,'CLC TOURNAMENT TEAM'!$C$4:'CLC TOURNAMENT TEAM'!$Z$112,10,FALSE)</f>
        <v>4</v>
      </c>
      <c r="M24" s="715">
        <f>VLOOKUP($C24,'CLC TOURNAMENT TEAM'!$C$4:'CLC TOURNAMENT TEAM'!$Z$112,11,FALSE)</f>
        <v>4</v>
      </c>
      <c r="N24" s="715">
        <f>VLOOKUP($C24,'CLC TOURNAMENT TEAM'!$C$4:'CLC TOURNAMENT TEAM'!$Z$112,12,FALSE)</f>
        <v>42</v>
      </c>
      <c r="O24" s="715">
        <f>VLOOKUP($C24,'CLC TOURNAMENT TEAM'!$C$4:'CLC TOURNAMENT TEAM'!$Z$112,13,FALSE)</f>
        <v>5</v>
      </c>
      <c r="P24" s="715">
        <f>VLOOKUP($C24,'CLC TOURNAMENT TEAM'!$C$4:'CLC TOURNAMENT TEAM'!$Z$112,14,FALSE)</f>
        <v>3</v>
      </c>
      <c r="Q24" s="715">
        <f>VLOOKUP($C24,'CLC TOURNAMENT TEAM'!$C$4:'CLC TOURNAMENT TEAM'!$Z$112,15,FALSE)</f>
        <v>5</v>
      </c>
      <c r="R24" s="715">
        <f>VLOOKUP($C24,'CLC TOURNAMENT TEAM'!$C$4:'CLC TOURNAMENT TEAM'!$Z$112,16,FALSE)</f>
        <v>5</v>
      </c>
      <c r="S24" s="715">
        <f>VLOOKUP($C24,'CLC TOURNAMENT TEAM'!$C$4:'CLC TOURNAMENT TEAM'!$Z$112,17,FALSE)</f>
        <v>4</v>
      </c>
      <c r="T24" s="715">
        <f>VLOOKUP($C24,'CLC TOURNAMENT TEAM'!$C$4:'CLC TOURNAMENT TEAM'!$Z$112,18,FALSE)</f>
        <v>7</v>
      </c>
      <c r="U24" s="715">
        <f>VLOOKUP($C24,'CLC TOURNAMENT TEAM'!$C$4:'CLC TOURNAMENT TEAM'!$Z$112,19,FALSE)</f>
        <v>4</v>
      </c>
      <c r="V24" s="715">
        <f>VLOOKUP($C24,'CLC TOURNAMENT TEAM'!$C$4:'CLC TOURNAMENT TEAM'!$Z$112,20,FALSE)</f>
        <v>8</v>
      </c>
      <c r="W24" s="715">
        <f>VLOOKUP($C24,'CLC TOURNAMENT TEAM'!$C$4:'CLC TOURNAMENT TEAM'!$Z$112,21,FALSE)</f>
        <v>5</v>
      </c>
      <c r="X24" s="716">
        <f>VLOOKUP($C24,'CLC TOURNAMENT TEAM'!$C$4:'CLC TOURNAMENT TEAM'!$Z$112,22,FALSE)</f>
        <v>46</v>
      </c>
      <c r="Y24" s="716">
        <f>VLOOKUP($C24,'CLC TOURNAMENT TEAM'!$C$4:'CLC TOURNAMENT TEAM'!$Z$112,23,FALSE)</f>
        <v>88</v>
      </c>
      <c r="Z24" s="764">
        <v>7.5</v>
      </c>
      <c r="AA24" s="760">
        <f t="shared" si="0"/>
        <v>18</v>
      </c>
      <c r="AB24" s="687"/>
    </row>
    <row r="25" spans="1:28" ht="18">
      <c r="A25" s="756">
        <v>20</v>
      </c>
      <c r="B25" s="775" t="s">
        <v>25</v>
      </c>
      <c r="C25" s="752" t="s">
        <v>144</v>
      </c>
      <c r="D25" s="763">
        <f>VLOOKUP(C25,'Individual Conference Leaders'!$G$3:'Individual Conference Leaders'!$I$92,3,FALSE)</f>
        <v>8</v>
      </c>
      <c r="E25" s="715">
        <f>VLOOKUP($C25,'CLC TOURNAMENT TEAM'!$C$4:'CLC TOURNAMENT TEAM'!$Z$112,3,FALSE)</f>
        <v>5</v>
      </c>
      <c r="F25" s="715">
        <f>VLOOKUP($C25,'CLC TOURNAMENT TEAM'!$C$4:'CLC TOURNAMENT TEAM'!$Z$112,4,FALSE)</f>
        <v>6</v>
      </c>
      <c r="G25" s="715">
        <f>VLOOKUP($C25,'CLC TOURNAMENT TEAM'!$C$4:'CLC TOURNAMENT TEAM'!$Z$112,5,FALSE)</f>
        <v>6</v>
      </c>
      <c r="H25" s="715">
        <f>VLOOKUP($C25,'CLC TOURNAMENT TEAM'!$C$4:'CLC TOURNAMENT TEAM'!$Z$112,6,FALSE)</f>
        <v>4</v>
      </c>
      <c r="I25" s="715">
        <f>VLOOKUP($C25,'CLC TOURNAMENT TEAM'!$C$4:'CLC TOURNAMENT TEAM'!$Z$112,7,FALSE)</f>
        <v>3</v>
      </c>
      <c r="J25" s="715">
        <f>VLOOKUP($C25,'CLC TOURNAMENT TEAM'!$C$4:'CLC TOURNAMENT TEAM'!$Z$112,8,FALSE)</f>
        <v>6</v>
      </c>
      <c r="K25" s="715">
        <f>VLOOKUP($C25,'CLC TOURNAMENT TEAM'!$C$4:'CLC TOURNAMENT TEAM'!$Z$112,9,FALSE)</f>
        <v>7</v>
      </c>
      <c r="L25" s="715">
        <f>VLOOKUP($C25,'CLC TOURNAMENT TEAM'!$C$4:'CLC TOURNAMENT TEAM'!$Z$112,10,FALSE)</f>
        <v>4</v>
      </c>
      <c r="M25" s="715">
        <f>VLOOKUP($C25,'CLC TOURNAMENT TEAM'!$C$4:'CLC TOURNAMENT TEAM'!$Z$112,11,FALSE)</f>
        <v>5</v>
      </c>
      <c r="N25" s="715">
        <f>VLOOKUP($C25,'CLC TOURNAMENT TEAM'!$C$4:'CLC TOURNAMENT TEAM'!$Z$112,12,FALSE)</f>
        <v>46</v>
      </c>
      <c r="O25" s="715">
        <f>VLOOKUP($C25,'CLC TOURNAMENT TEAM'!$C$4:'CLC TOURNAMENT TEAM'!$Z$112,13,FALSE)</f>
        <v>5</v>
      </c>
      <c r="P25" s="715">
        <f>VLOOKUP($C25,'CLC TOURNAMENT TEAM'!$C$4:'CLC TOURNAMENT TEAM'!$Z$112,14,FALSE)</f>
        <v>4</v>
      </c>
      <c r="Q25" s="715">
        <f>VLOOKUP($C25,'CLC TOURNAMENT TEAM'!$C$4:'CLC TOURNAMENT TEAM'!$Z$112,15,FALSE)</f>
        <v>6</v>
      </c>
      <c r="R25" s="715">
        <f>VLOOKUP($C25,'CLC TOURNAMENT TEAM'!$C$4:'CLC TOURNAMENT TEAM'!$Z$112,16,FALSE)</f>
        <v>5</v>
      </c>
      <c r="S25" s="715">
        <f>VLOOKUP($C25,'CLC TOURNAMENT TEAM'!$C$4:'CLC TOURNAMENT TEAM'!$Z$112,17,FALSE)</f>
        <v>4</v>
      </c>
      <c r="T25" s="715">
        <f>VLOOKUP($C25,'CLC TOURNAMENT TEAM'!$C$4:'CLC TOURNAMENT TEAM'!$Z$112,18,FALSE)</f>
        <v>5</v>
      </c>
      <c r="U25" s="715">
        <f>VLOOKUP($C25,'CLC TOURNAMENT TEAM'!$C$4:'CLC TOURNAMENT TEAM'!$Z$112,19,FALSE)</f>
        <v>4</v>
      </c>
      <c r="V25" s="715">
        <f>VLOOKUP($C25,'CLC TOURNAMENT TEAM'!$C$4:'CLC TOURNAMENT TEAM'!$Z$112,20,FALSE)</f>
        <v>6</v>
      </c>
      <c r="W25" s="715">
        <f>VLOOKUP($C25,'CLC TOURNAMENT TEAM'!$C$4:'CLC TOURNAMENT TEAM'!$Z$112,21,FALSE)</f>
        <v>4</v>
      </c>
      <c r="X25" s="716">
        <f>VLOOKUP($C25,'CLC TOURNAMENT TEAM'!$C$4:'CLC TOURNAMENT TEAM'!$Z$112,22,FALSE)</f>
        <v>43</v>
      </c>
      <c r="Y25" s="716">
        <f>VLOOKUP($C25,'CLC TOURNAMENT TEAM'!$C$4:'CLC TOURNAMENT TEAM'!$Z$112,23,FALSE)</f>
        <v>89</v>
      </c>
      <c r="Z25" s="764">
        <v>6</v>
      </c>
      <c r="AA25" s="760">
        <f t="shared" si="0"/>
        <v>20</v>
      </c>
      <c r="AB25" s="687"/>
    </row>
    <row r="26" spans="1:28" ht="18">
      <c r="A26" s="756">
        <v>21</v>
      </c>
      <c r="B26" s="775" t="s">
        <v>29</v>
      </c>
      <c r="C26" s="752" t="s">
        <v>187</v>
      </c>
      <c r="D26" s="763">
        <f>VLOOKUP(C26,'Individual Conference Leaders'!$G$3:'Individual Conference Leaders'!$I$92,3,FALSE)</f>
        <v>5</v>
      </c>
      <c r="E26" s="715">
        <f>VLOOKUP($C26,'CLC TOURNAMENT TEAM'!$C$4:'CLC TOURNAMENT TEAM'!$Z$112,3,FALSE)</f>
        <v>6</v>
      </c>
      <c r="F26" s="715">
        <f>VLOOKUP($C26,'CLC TOURNAMENT TEAM'!$C$4:'CLC TOURNAMENT TEAM'!$Z$112,4,FALSE)</f>
        <v>3</v>
      </c>
      <c r="G26" s="715">
        <f>VLOOKUP($C26,'CLC TOURNAMENT TEAM'!$C$4:'CLC TOURNAMENT TEAM'!$Z$112,5,FALSE)</f>
        <v>4</v>
      </c>
      <c r="H26" s="715">
        <f>VLOOKUP($C26,'CLC TOURNAMENT TEAM'!$C$4:'CLC TOURNAMENT TEAM'!$Z$112,6,FALSE)</f>
        <v>4</v>
      </c>
      <c r="I26" s="715">
        <f>VLOOKUP($C26,'CLC TOURNAMENT TEAM'!$C$4:'CLC TOURNAMENT TEAM'!$Z$112,7,FALSE)</f>
        <v>6</v>
      </c>
      <c r="J26" s="715">
        <f>VLOOKUP($C26,'CLC TOURNAMENT TEAM'!$C$4:'CLC TOURNAMENT TEAM'!$Z$112,8,FALSE)</f>
        <v>8</v>
      </c>
      <c r="K26" s="715">
        <f>VLOOKUP($C26,'CLC TOURNAMENT TEAM'!$C$4:'CLC TOURNAMENT TEAM'!$Z$112,9,FALSE)</f>
        <v>7</v>
      </c>
      <c r="L26" s="715">
        <f>VLOOKUP($C26,'CLC TOURNAMENT TEAM'!$C$4:'CLC TOURNAMENT TEAM'!$Z$112,10,FALSE)</f>
        <v>3</v>
      </c>
      <c r="M26" s="715">
        <f>VLOOKUP($C26,'CLC TOURNAMENT TEAM'!$C$4:'CLC TOURNAMENT TEAM'!$Z$112,11,FALSE)</f>
        <v>9</v>
      </c>
      <c r="N26" s="715">
        <f>VLOOKUP($C26,'CLC TOURNAMENT TEAM'!$C$4:'CLC TOURNAMENT TEAM'!$Z$112,12,FALSE)</f>
        <v>50</v>
      </c>
      <c r="O26" s="715">
        <f>VLOOKUP($C26,'CLC TOURNAMENT TEAM'!$C$4:'CLC TOURNAMENT TEAM'!$Z$112,13,FALSE)</f>
        <v>4</v>
      </c>
      <c r="P26" s="715">
        <f>VLOOKUP($C26,'CLC TOURNAMENT TEAM'!$C$4:'CLC TOURNAMENT TEAM'!$Z$112,14,FALSE)</f>
        <v>3</v>
      </c>
      <c r="Q26" s="715">
        <f>VLOOKUP($C26,'CLC TOURNAMENT TEAM'!$C$4:'CLC TOURNAMENT TEAM'!$Z$112,15,FALSE)</f>
        <v>6</v>
      </c>
      <c r="R26" s="715">
        <f>VLOOKUP($C26,'CLC TOURNAMENT TEAM'!$C$4:'CLC TOURNAMENT TEAM'!$Z$112,16,FALSE)</f>
        <v>5</v>
      </c>
      <c r="S26" s="715">
        <f>VLOOKUP($C26,'CLC TOURNAMENT TEAM'!$C$4:'CLC TOURNAMENT TEAM'!$Z$112,17,FALSE)</f>
        <v>5</v>
      </c>
      <c r="T26" s="715">
        <f>VLOOKUP($C26,'CLC TOURNAMENT TEAM'!$C$4:'CLC TOURNAMENT TEAM'!$Z$112,18,FALSE)</f>
        <v>5</v>
      </c>
      <c r="U26" s="715">
        <f>VLOOKUP($C26,'CLC TOURNAMENT TEAM'!$C$4:'CLC TOURNAMENT TEAM'!$Z$112,19,FALSE)</f>
        <v>3</v>
      </c>
      <c r="V26" s="715">
        <f>VLOOKUP($C26,'CLC TOURNAMENT TEAM'!$C$4:'CLC TOURNAMENT TEAM'!$Z$112,20,FALSE)</f>
        <v>6</v>
      </c>
      <c r="W26" s="715">
        <f>VLOOKUP($C26,'CLC TOURNAMENT TEAM'!$C$4:'CLC TOURNAMENT TEAM'!$Z$112,21,FALSE)</f>
        <v>3</v>
      </c>
      <c r="X26" s="716">
        <f>VLOOKUP($C26,'CLC TOURNAMENT TEAM'!$C$4:'CLC TOURNAMENT TEAM'!$Z$112,22,FALSE)</f>
        <v>40</v>
      </c>
      <c r="Y26" s="716">
        <f>VLOOKUP($C26,'CLC TOURNAMENT TEAM'!$C$4:'CLC TOURNAMENT TEAM'!$Z$112,23,FALSE)</f>
        <v>90</v>
      </c>
      <c r="Z26" s="764">
        <v>5</v>
      </c>
      <c r="AA26" s="760">
        <f t="shared" si="0"/>
        <v>21</v>
      </c>
      <c r="AB26" s="687"/>
    </row>
    <row r="27" spans="1:28" ht="18">
      <c r="A27" s="756">
        <v>22</v>
      </c>
      <c r="B27" s="775" t="s">
        <v>29</v>
      </c>
      <c r="C27" s="752" t="s">
        <v>150</v>
      </c>
      <c r="D27" s="763">
        <f>VLOOKUP(C27,'Individual Conference Leaders'!$G$3:'Individual Conference Leaders'!$I$92,3,FALSE)</f>
        <v>8.5</v>
      </c>
      <c r="E27" s="715">
        <f>VLOOKUP($C27,'CLC TOURNAMENT TEAM'!$C$4:'CLC TOURNAMENT TEAM'!$Z$112,3,FALSE)</f>
        <v>3</v>
      </c>
      <c r="F27" s="715">
        <f>VLOOKUP($C27,'CLC TOURNAMENT TEAM'!$C$4:'CLC TOURNAMENT TEAM'!$Z$112,4,FALSE)</f>
        <v>4</v>
      </c>
      <c r="G27" s="715">
        <f>VLOOKUP($C27,'CLC TOURNAMENT TEAM'!$C$4:'CLC TOURNAMENT TEAM'!$Z$112,5,FALSE)</f>
        <v>5</v>
      </c>
      <c r="H27" s="715">
        <f>VLOOKUP($C27,'CLC TOURNAMENT TEAM'!$C$4:'CLC TOURNAMENT TEAM'!$Z$112,6,FALSE)</f>
        <v>4</v>
      </c>
      <c r="I27" s="715">
        <f>VLOOKUP($C27,'CLC TOURNAMENT TEAM'!$C$4:'CLC TOURNAMENT TEAM'!$Z$112,7,FALSE)</f>
        <v>5</v>
      </c>
      <c r="J27" s="715">
        <f>VLOOKUP($C27,'CLC TOURNAMENT TEAM'!$C$4:'CLC TOURNAMENT TEAM'!$Z$112,8,FALSE)</f>
        <v>6</v>
      </c>
      <c r="K27" s="715">
        <f>VLOOKUP($C27,'CLC TOURNAMENT TEAM'!$C$4:'CLC TOURNAMENT TEAM'!$Z$112,9,FALSE)</f>
        <v>7</v>
      </c>
      <c r="L27" s="715">
        <f>VLOOKUP($C27,'CLC TOURNAMENT TEAM'!$C$4:'CLC TOURNAMENT TEAM'!$Z$112,10,FALSE)</f>
        <v>3</v>
      </c>
      <c r="M27" s="715">
        <f>VLOOKUP($C27,'CLC TOURNAMENT TEAM'!$C$4:'CLC TOURNAMENT TEAM'!$Z$112,11,FALSE)</f>
        <v>6</v>
      </c>
      <c r="N27" s="715">
        <f>VLOOKUP($C27,'CLC TOURNAMENT TEAM'!$C$4:'CLC TOURNAMENT TEAM'!$Z$112,12,FALSE)</f>
        <v>43</v>
      </c>
      <c r="O27" s="715">
        <f>VLOOKUP($C27,'CLC TOURNAMENT TEAM'!$C$4:'CLC TOURNAMENT TEAM'!$Z$112,13,FALSE)</f>
        <v>5</v>
      </c>
      <c r="P27" s="715">
        <f>VLOOKUP($C27,'CLC TOURNAMENT TEAM'!$C$4:'CLC TOURNAMENT TEAM'!$Z$112,14,FALSE)</f>
        <v>6</v>
      </c>
      <c r="Q27" s="715">
        <f>VLOOKUP($C27,'CLC TOURNAMENT TEAM'!$C$4:'CLC TOURNAMENT TEAM'!$Z$112,15,FALSE)</f>
        <v>6</v>
      </c>
      <c r="R27" s="715">
        <f>VLOOKUP($C27,'CLC TOURNAMENT TEAM'!$C$4:'CLC TOURNAMENT TEAM'!$Z$112,16,FALSE)</f>
        <v>6</v>
      </c>
      <c r="S27" s="715">
        <f>VLOOKUP($C27,'CLC TOURNAMENT TEAM'!$C$4:'CLC TOURNAMENT TEAM'!$Z$112,17,FALSE)</f>
        <v>7</v>
      </c>
      <c r="T27" s="715">
        <f>VLOOKUP($C27,'CLC TOURNAMENT TEAM'!$C$4:'CLC TOURNAMENT TEAM'!$Z$112,18,FALSE)</f>
        <v>5</v>
      </c>
      <c r="U27" s="715">
        <f>VLOOKUP($C27,'CLC TOURNAMENT TEAM'!$C$4:'CLC TOURNAMENT TEAM'!$Z$112,19,FALSE)</f>
        <v>3</v>
      </c>
      <c r="V27" s="715">
        <f>VLOOKUP($C27,'CLC TOURNAMENT TEAM'!$C$4:'CLC TOURNAMENT TEAM'!$Z$112,20,FALSE)</f>
        <v>6</v>
      </c>
      <c r="W27" s="715">
        <f>VLOOKUP($C27,'CLC TOURNAMENT TEAM'!$C$4:'CLC TOURNAMENT TEAM'!$Z$112,21,FALSE)</f>
        <v>4</v>
      </c>
      <c r="X27" s="716">
        <f>VLOOKUP($C27,'CLC TOURNAMENT TEAM'!$C$4:'CLC TOURNAMENT TEAM'!$Z$112,22,FALSE)</f>
        <v>48</v>
      </c>
      <c r="Y27" s="716">
        <f>VLOOKUP($C27,'CLC TOURNAMENT TEAM'!$C$4:'CLC TOURNAMENT TEAM'!$Z$112,23,FALSE)</f>
        <v>91</v>
      </c>
      <c r="Z27" s="764">
        <v>3.5</v>
      </c>
      <c r="AA27" s="760">
        <f t="shared" si="0"/>
        <v>22</v>
      </c>
      <c r="AB27" s="687"/>
    </row>
    <row r="28" spans="1:28" ht="18">
      <c r="A28" s="756">
        <v>23</v>
      </c>
      <c r="B28" s="775" t="s">
        <v>29</v>
      </c>
      <c r="C28" s="752" t="s">
        <v>156</v>
      </c>
      <c r="D28" s="763">
        <f>VLOOKUP(C28,'Individual Conference Leaders'!$G$3:'Individual Conference Leaders'!$I$92,3,FALSE)</f>
        <v>2.5</v>
      </c>
      <c r="E28" s="715">
        <f>VLOOKUP($C28,'CLC TOURNAMENT TEAM'!$C$4:'CLC TOURNAMENT TEAM'!$Z$112,3,FALSE)</f>
        <v>5</v>
      </c>
      <c r="F28" s="715">
        <f>VLOOKUP($C28,'CLC TOURNAMENT TEAM'!$C$4:'CLC TOURNAMENT TEAM'!$Z$112,4,FALSE)</f>
        <v>3</v>
      </c>
      <c r="G28" s="715">
        <f>VLOOKUP($C28,'CLC TOURNAMENT TEAM'!$C$4:'CLC TOURNAMENT TEAM'!$Z$112,5,FALSE)</f>
        <v>8</v>
      </c>
      <c r="H28" s="715">
        <f>VLOOKUP($C28,'CLC TOURNAMENT TEAM'!$C$4:'CLC TOURNAMENT TEAM'!$Z$112,6,FALSE)</f>
        <v>4</v>
      </c>
      <c r="I28" s="715">
        <f>VLOOKUP($C28,'CLC TOURNAMENT TEAM'!$C$4:'CLC TOURNAMENT TEAM'!$Z$112,7,FALSE)</f>
        <v>3</v>
      </c>
      <c r="J28" s="715">
        <f>VLOOKUP($C28,'CLC TOURNAMENT TEAM'!$C$4:'CLC TOURNAMENT TEAM'!$Z$112,8,FALSE)</f>
        <v>5</v>
      </c>
      <c r="K28" s="715">
        <f>VLOOKUP($C28,'CLC TOURNAMENT TEAM'!$C$4:'CLC TOURNAMENT TEAM'!$Z$112,9,FALSE)</f>
        <v>7</v>
      </c>
      <c r="L28" s="715">
        <f>VLOOKUP($C28,'CLC TOURNAMENT TEAM'!$C$4:'CLC TOURNAMENT TEAM'!$Z$112,10,FALSE)</f>
        <v>4</v>
      </c>
      <c r="M28" s="715">
        <f>VLOOKUP($C28,'CLC TOURNAMENT TEAM'!$C$4:'CLC TOURNAMENT TEAM'!$Z$112,11,FALSE)</f>
        <v>4</v>
      </c>
      <c r="N28" s="715">
        <f>VLOOKUP($C28,'CLC TOURNAMENT TEAM'!$C$4:'CLC TOURNAMENT TEAM'!$Z$112,12,FALSE)</f>
        <v>43</v>
      </c>
      <c r="O28" s="715">
        <f>VLOOKUP($C28,'CLC TOURNAMENT TEAM'!$C$4:'CLC TOURNAMENT TEAM'!$Z$112,13,FALSE)</f>
        <v>6</v>
      </c>
      <c r="P28" s="715">
        <f>VLOOKUP($C28,'CLC TOURNAMENT TEAM'!$C$4:'CLC TOURNAMENT TEAM'!$Z$112,14,FALSE)</f>
        <v>5</v>
      </c>
      <c r="Q28" s="715">
        <f>VLOOKUP($C28,'CLC TOURNAMENT TEAM'!$C$4:'CLC TOURNAMENT TEAM'!$Z$112,15,FALSE)</f>
        <v>6</v>
      </c>
      <c r="R28" s="715">
        <f>VLOOKUP($C28,'CLC TOURNAMENT TEAM'!$C$4:'CLC TOURNAMENT TEAM'!$Z$112,16,FALSE)</f>
        <v>5</v>
      </c>
      <c r="S28" s="715">
        <f>VLOOKUP($C28,'CLC TOURNAMENT TEAM'!$C$4:'CLC TOURNAMENT TEAM'!$Z$112,17,FALSE)</f>
        <v>6</v>
      </c>
      <c r="T28" s="715">
        <f>VLOOKUP($C28,'CLC TOURNAMENT TEAM'!$C$4:'CLC TOURNAMENT TEAM'!$Z$112,18,FALSE)</f>
        <v>6</v>
      </c>
      <c r="U28" s="715">
        <f>VLOOKUP($C28,'CLC TOURNAMENT TEAM'!$C$4:'CLC TOURNAMENT TEAM'!$Z$112,19,FALSE)</f>
        <v>4</v>
      </c>
      <c r="V28" s="715">
        <f>VLOOKUP($C28,'CLC TOURNAMENT TEAM'!$C$4:'CLC TOURNAMENT TEAM'!$Z$112,20,FALSE)</f>
        <v>6</v>
      </c>
      <c r="W28" s="715">
        <f>VLOOKUP($C28,'CLC TOURNAMENT TEAM'!$C$4:'CLC TOURNAMENT TEAM'!$Z$112,21,FALSE)</f>
        <v>4</v>
      </c>
      <c r="X28" s="716">
        <f>VLOOKUP($C28,'CLC TOURNAMENT TEAM'!$C$4:'CLC TOURNAMENT TEAM'!$Z$112,22,FALSE)</f>
        <v>48</v>
      </c>
      <c r="Y28" s="716">
        <f>VLOOKUP($C28,'CLC TOURNAMENT TEAM'!$C$4:'CLC TOURNAMENT TEAM'!$Z$112,23,FALSE)</f>
        <v>91</v>
      </c>
      <c r="Z28" s="764">
        <v>3.5</v>
      </c>
      <c r="AA28" s="760">
        <f t="shared" si="0"/>
        <v>22</v>
      </c>
      <c r="AB28" s="687"/>
    </row>
    <row r="29" spans="1:28" ht="18">
      <c r="A29" s="756">
        <v>24</v>
      </c>
      <c r="B29" s="775" t="s">
        <v>29</v>
      </c>
      <c r="C29" s="752" t="s">
        <v>204</v>
      </c>
      <c r="D29" s="763">
        <f>VLOOKUP(C29,'Individual Conference Leaders'!$G$3:'Individual Conference Leaders'!$I$92,3,FALSE)</f>
        <v>3.5</v>
      </c>
      <c r="E29" s="715">
        <f>VLOOKUP($C29,'CLC TOURNAMENT TEAM'!$C$4:'CLC TOURNAMENT TEAM'!$Z$112,3,FALSE)</f>
        <v>4</v>
      </c>
      <c r="F29" s="715">
        <f>VLOOKUP($C29,'CLC TOURNAMENT TEAM'!$C$4:'CLC TOURNAMENT TEAM'!$Z$112,4,FALSE)</f>
        <v>4</v>
      </c>
      <c r="G29" s="715">
        <f>VLOOKUP($C29,'CLC TOURNAMENT TEAM'!$C$4:'CLC TOURNAMENT TEAM'!$Z$112,5,FALSE)</f>
        <v>5</v>
      </c>
      <c r="H29" s="715">
        <f>VLOOKUP($C29,'CLC TOURNAMENT TEAM'!$C$4:'CLC TOURNAMENT TEAM'!$Z$112,6,FALSE)</f>
        <v>4</v>
      </c>
      <c r="I29" s="715">
        <f>VLOOKUP($C29,'CLC TOURNAMENT TEAM'!$C$4:'CLC TOURNAMENT TEAM'!$Z$112,7,FALSE)</f>
        <v>4</v>
      </c>
      <c r="J29" s="715">
        <f>VLOOKUP($C29,'CLC TOURNAMENT TEAM'!$C$4:'CLC TOURNAMENT TEAM'!$Z$112,8,FALSE)</f>
        <v>4</v>
      </c>
      <c r="K29" s="715">
        <f>VLOOKUP($C29,'CLC TOURNAMENT TEAM'!$C$4:'CLC TOURNAMENT TEAM'!$Z$112,9,FALSE)</f>
        <v>6</v>
      </c>
      <c r="L29" s="715">
        <f>VLOOKUP($C29,'CLC TOURNAMENT TEAM'!$C$4:'CLC TOURNAMENT TEAM'!$Z$112,10,FALSE)</f>
        <v>5</v>
      </c>
      <c r="M29" s="715">
        <f>VLOOKUP($C29,'CLC TOURNAMENT TEAM'!$C$4:'CLC TOURNAMENT TEAM'!$Z$112,11,FALSE)</f>
        <v>6</v>
      </c>
      <c r="N29" s="715">
        <f>VLOOKUP($C29,'CLC TOURNAMENT TEAM'!$C$4:'CLC TOURNAMENT TEAM'!$Z$112,12,FALSE)</f>
        <v>42</v>
      </c>
      <c r="O29" s="715">
        <f>VLOOKUP($C29,'CLC TOURNAMENT TEAM'!$C$4:'CLC TOURNAMENT TEAM'!$Z$112,13,FALSE)</f>
        <v>5</v>
      </c>
      <c r="P29" s="715">
        <f>VLOOKUP($C29,'CLC TOURNAMENT TEAM'!$C$4:'CLC TOURNAMENT TEAM'!$Z$112,14,FALSE)</f>
        <v>3</v>
      </c>
      <c r="Q29" s="715">
        <f>VLOOKUP($C29,'CLC TOURNAMENT TEAM'!$C$4:'CLC TOURNAMENT TEAM'!$Z$112,15,FALSE)</f>
        <v>6</v>
      </c>
      <c r="R29" s="715">
        <f>VLOOKUP($C29,'CLC TOURNAMENT TEAM'!$C$4:'CLC TOURNAMENT TEAM'!$Z$112,16,FALSE)</f>
        <v>5</v>
      </c>
      <c r="S29" s="715">
        <f>VLOOKUP($C29,'CLC TOURNAMENT TEAM'!$C$4:'CLC TOURNAMENT TEAM'!$Z$112,17,FALSE)</f>
        <v>6</v>
      </c>
      <c r="T29" s="715">
        <f>VLOOKUP($C29,'CLC TOURNAMENT TEAM'!$C$4:'CLC TOURNAMENT TEAM'!$Z$112,18,FALSE)</f>
        <v>7</v>
      </c>
      <c r="U29" s="715">
        <f>VLOOKUP($C29,'CLC TOURNAMENT TEAM'!$C$4:'CLC TOURNAMENT TEAM'!$Z$112,19,FALSE)</f>
        <v>5</v>
      </c>
      <c r="V29" s="715">
        <f>VLOOKUP($C29,'CLC TOURNAMENT TEAM'!$C$4:'CLC TOURNAMENT TEAM'!$Z$112,20,FALSE)</f>
        <v>8</v>
      </c>
      <c r="W29" s="715">
        <f>VLOOKUP($C29,'CLC TOURNAMENT TEAM'!$C$4:'CLC TOURNAMENT TEAM'!$Z$112,21,FALSE)</f>
        <v>5</v>
      </c>
      <c r="X29" s="716">
        <f>VLOOKUP($C29,'CLC TOURNAMENT TEAM'!$C$4:'CLC TOURNAMENT TEAM'!$Z$112,22,FALSE)</f>
        <v>50</v>
      </c>
      <c r="Y29" s="716">
        <f>VLOOKUP($C29,'CLC TOURNAMENT TEAM'!$C$4:'CLC TOURNAMENT TEAM'!$Z$112,23,FALSE)</f>
        <v>92</v>
      </c>
      <c r="Z29" s="764">
        <v>1.5</v>
      </c>
      <c r="AA29" s="760">
        <f t="shared" si="0"/>
        <v>24</v>
      </c>
      <c r="AB29" s="687"/>
    </row>
    <row r="30" spans="1:28" ht="18">
      <c r="A30" s="756">
        <v>25</v>
      </c>
      <c r="B30" s="775" t="s">
        <v>29</v>
      </c>
      <c r="C30" s="752" t="s">
        <v>186</v>
      </c>
      <c r="D30" s="763">
        <f>VLOOKUP(C30,'Individual Conference Leaders'!$G$3:'Individual Conference Leaders'!$I$92,3,FALSE)</f>
        <v>11</v>
      </c>
      <c r="E30" s="715">
        <f>VLOOKUP($C30,'CLC TOURNAMENT TEAM'!$C$4:'CLC TOURNAMENT TEAM'!$Z$112,3,FALSE)</f>
        <v>4</v>
      </c>
      <c r="F30" s="715">
        <f>VLOOKUP($C30,'CLC TOURNAMENT TEAM'!$C$4:'CLC TOURNAMENT TEAM'!$Z$112,4,FALSE)</f>
        <v>3</v>
      </c>
      <c r="G30" s="715">
        <f>VLOOKUP($C30,'CLC TOURNAMENT TEAM'!$C$4:'CLC TOURNAMENT TEAM'!$Z$112,5,FALSE)</f>
        <v>5</v>
      </c>
      <c r="H30" s="715">
        <f>VLOOKUP($C30,'CLC TOURNAMENT TEAM'!$C$4:'CLC TOURNAMENT TEAM'!$Z$112,6,FALSE)</f>
        <v>6</v>
      </c>
      <c r="I30" s="715">
        <f>VLOOKUP($C30,'CLC TOURNAMENT TEAM'!$C$4:'CLC TOURNAMENT TEAM'!$Z$112,7,FALSE)</f>
        <v>4</v>
      </c>
      <c r="J30" s="715">
        <f>VLOOKUP($C30,'CLC TOURNAMENT TEAM'!$C$4:'CLC TOURNAMENT TEAM'!$Z$112,8,FALSE)</f>
        <v>5</v>
      </c>
      <c r="K30" s="715">
        <f>VLOOKUP($C30,'CLC TOURNAMENT TEAM'!$C$4:'CLC TOURNAMENT TEAM'!$Z$112,9,FALSE)</f>
        <v>6</v>
      </c>
      <c r="L30" s="715">
        <f>VLOOKUP($C30,'CLC TOURNAMENT TEAM'!$C$4:'CLC TOURNAMENT TEAM'!$Z$112,10,FALSE)</f>
        <v>5</v>
      </c>
      <c r="M30" s="715">
        <f>VLOOKUP($C30,'CLC TOURNAMENT TEAM'!$C$4:'CLC TOURNAMENT TEAM'!$Z$112,11,FALSE)</f>
        <v>5</v>
      </c>
      <c r="N30" s="715">
        <f>VLOOKUP($C30,'CLC TOURNAMENT TEAM'!$C$4:'CLC TOURNAMENT TEAM'!$Z$112,12,FALSE)</f>
        <v>43</v>
      </c>
      <c r="O30" s="715">
        <f>VLOOKUP($C30,'CLC TOURNAMENT TEAM'!$C$4:'CLC TOURNAMENT TEAM'!$Z$112,13,FALSE)</f>
        <v>6</v>
      </c>
      <c r="P30" s="715">
        <f>VLOOKUP($C30,'CLC TOURNAMENT TEAM'!$C$4:'CLC TOURNAMENT TEAM'!$Z$112,14,FALSE)</f>
        <v>4</v>
      </c>
      <c r="Q30" s="715">
        <f>VLOOKUP($C30,'CLC TOURNAMENT TEAM'!$C$4:'CLC TOURNAMENT TEAM'!$Z$112,15,FALSE)</f>
        <v>5</v>
      </c>
      <c r="R30" s="715">
        <f>VLOOKUP($C30,'CLC TOURNAMENT TEAM'!$C$4:'CLC TOURNAMENT TEAM'!$Z$112,16,FALSE)</f>
        <v>5</v>
      </c>
      <c r="S30" s="715">
        <f>VLOOKUP($C30,'CLC TOURNAMENT TEAM'!$C$4:'CLC TOURNAMENT TEAM'!$Z$112,17,FALSE)</f>
        <v>6</v>
      </c>
      <c r="T30" s="715">
        <f>VLOOKUP($C30,'CLC TOURNAMENT TEAM'!$C$4:'CLC TOURNAMENT TEAM'!$Z$112,18,FALSE)</f>
        <v>6</v>
      </c>
      <c r="U30" s="715">
        <f>VLOOKUP($C30,'CLC TOURNAMENT TEAM'!$C$4:'CLC TOURNAMENT TEAM'!$Z$112,19,FALSE)</f>
        <v>4</v>
      </c>
      <c r="V30" s="715">
        <f>VLOOKUP($C30,'CLC TOURNAMENT TEAM'!$C$4:'CLC TOURNAMENT TEAM'!$Z$112,20,FALSE)</f>
        <v>9</v>
      </c>
      <c r="W30" s="715">
        <f>VLOOKUP($C30,'CLC TOURNAMENT TEAM'!$C$4:'CLC TOURNAMENT TEAM'!$Z$112,21,FALSE)</f>
        <v>4</v>
      </c>
      <c r="X30" s="716">
        <f>VLOOKUP($C30,'CLC TOURNAMENT TEAM'!$C$4:'CLC TOURNAMENT TEAM'!$Z$112,22,FALSE)</f>
        <v>49</v>
      </c>
      <c r="Y30" s="716">
        <f>VLOOKUP($C30,'CLC TOURNAMENT TEAM'!$C$4:'CLC TOURNAMENT TEAM'!$Z$112,23,FALSE)</f>
        <v>92</v>
      </c>
      <c r="Z30" s="764">
        <v>1.5</v>
      </c>
      <c r="AA30" s="760">
        <f t="shared" si="0"/>
        <v>24</v>
      </c>
      <c r="AB30" s="687"/>
    </row>
    <row r="31" spans="1:28" ht="18">
      <c r="A31" s="756">
        <v>26</v>
      </c>
      <c r="B31" s="775" t="s">
        <v>24</v>
      </c>
      <c r="C31" s="752" t="s">
        <v>217</v>
      </c>
      <c r="D31" s="763">
        <f>VLOOKUP(C31,'Individual Conference Leaders'!$G$3:'Individual Conference Leaders'!$I$92,3,FALSE)</f>
        <v>0</v>
      </c>
      <c r="E31" s="715">
        <f>VLOOKUP($C31,'CLC TOURNAMENT TEAM'!$C$4:'CLC TOURNAMENT TEAM'!$Z$112,3,FALSE)</f>
        <v>6</v>
      </c>
      <c r="F31" s="715">
        <f>VLOOKUP($C31,'CLC TOURNAMENT TEAM'!$C$4:'CLC TOURNAMENT TEAM'!$Z$112,4,FALSE)</f>
        <v>4</v>
      </c>
      <c r="G31" s="715">
        <f>VLOOKUP($C31,'CLC TOURNAMENT TEAM'!$C$4:'CLC TOURNAMENT TEAM'!$Z$112,5,FALSE)</f>
        <v>5</v>
      </c>
      <c r="H31" s="715">
        <f>VLOOKUP($C31,'CLC TOURNAMENT TEAM'!$C$4:'CLC TOURNAMENT TEAM'!$Z$112,6,FALSE)</f>
        <v>5</v>
      </c>
      <c r="I31" s="715">
        <f>VLOOKUP($C31,'CLC TOURNAMENT TEAM'!$C$4:'CLC TOURNAMENT TEAM'!$Z$112,7,FALSE)</f>
        <v>5</v>
      </c>
      <c r="J31" s="715">
        <f>VLOOKUP($C31,'CLC TOURNAMENT TEAM'!$C$4:'CLC TOURNAMENT TEAM'!$Z$112,8,FALSE)</f>
        <v>6</v>
      </c>
      <c r="K31" s="715">
        <f>VLOOKUP($C31,'CLC TOURNAMENT TEAM'!$C$4:'CLC TOURNAMENT TEAM'!$Z$112,9,FALSE)</f>
        <v>6</v>
      </c>
      <c r="L31" s="715">
        <f>VLOOKUP($C31,'CLC TOURNAMENT TEAM'!$C$4:'CLC TOURNAMENT TEAM'!$Z$112,10,FALSE)</f>
        <v>3</v>
      </c>
      <c r="M31" s="715">
        <f>VLOOKUP($C31,'CLC TOURNAMENT TEAM'!$C$4:'CLC TOURNAMENT TEAM'!$Z$112,11,FALSE)</f>
        <v>6</v>
      </c>
      <c r="N31" s="715">
        <f>VLOOKUP($C31,'CLC TOURNAMENT TEAM'!$C$4:'CLC TOURNAMENT TEAM'!$Z$112,12,FALSE)</f>
        <v>46</v>
      </c>
      <c r="O31" s="715">
        <f>VLOOKUP($C31,'CLC TOURNAMENT TEAM'!$C$4:'CLC TOURNAMENT TEAM'!$Z$112,13,FALSE)</f>
        <v>5</v>
      </c>
      <c r="P31" s="715">
        <f>VLOOKUP($C31,'CLC TOURNAMENT TEAM'!$C$4:'CLC TOURNAMENT TEAM'!$Z$112,14,FALSE)</f>
        <v>3</v>
      </c>
      <c r="Q31" s="715">
        <f>VLOOKUP($C31,'CLC TOURNAMENT TEAM'!$C$4:'CLC TOURNAMENT TEAM'!$Z$112,15,FALSE)</f>
        <v>5</v>
      </c>
      <c r="R31" s="715">
        <f>VLOOKUP($C31,'CLC TOURNAMENT TEAM'!$C$4:'CLC TOURNAMENT TEAM'!$Z$112,16,FALSE)</f>
        <v>5</v>
      </c>
      <c r="S31" s="715">
        <f>VLOOKUP($C31,'CLC TOURNAMENT TEAM'!$C$4:'CLC TOURNAMENT TEAM'!$Z$112,17,FALSE)</f>
        <v>8</v>
      </c>
      <c r="T31" s="715">
        <f>VLOOKUP($C31,'CLC TOURNAMENT TEAM'!$C$4:'CLC TOURNAMENT TEAM'!$Z$112,18,FALSE)</f>
        <v>5</v>
      </c>
      <c r="U31" s="715">
        <f>VLOOKUP($C31,'CLC TOURNAMENT TEAM'!$C$4:'CLC TOURNAMENT TEAM'!$Z$112,19,FALSE)</f>
        <v>4</v>
      </c>
      <c r="V31" s="715">
        <f>VLOOKUP($C31,'CLC TOURNAMENT TEAM'!$C$4:'CLC TOURNAMENT TEAM'!$Z$112,20,FALSE)</f>
        <v>6</v>
      </c>
      <c r="W31" s="715">
        <f>VLOOKUP($C31,'CLC TOURNAMENT TEAM'!$C$4:'CLC TOURNAMENT TEAM'!$Z$112,21,FALSE)</f>
        <v>6</v>
      </c>
      <c r="X31" s="716">
        <f>VLOOKUP($C31,'CLC TOURNAMENT TEAM'!$C$4:'CLC TOURNAMENT TEAM'!$Z$112,22,FALSE)</f>
        <v>47</v>
      </c>
      <c r="Y31" s="716">
        <f>VLOOKUP($C31,'CLC TOURNAMENT TEAM'!$C$4:'CLC TOURNAMENT TEAM'!$Z$112,23,FALSE)</f>
        <v>93</v>
      </c>
      <c r="Z31" s="764"/>
      <c r="AA31" s="760">
        <f t="shared" si="0"/>
        <v>26</v>
      </c>
      <c r="AB31" s="687"/>
    </row>
    <row r="32" spans="1:28" ht="18">
      <c r="A32" s="756">
        <v>27</v>
      </c>
      <c r="B32" s="775" t="s">
        <v>24</v>
      </c>
      <c r="C32" s="752" t="s">
        <v>171</v>
      </c>
      <c r="D32" s="763">
        <f>VLOOKUP(C32,'Individual Conference Leaders'!$G$3:'Individual Conference Leaders'!$I$92,3,FALSE)</f>
        <v>13</v>
      </c>
      <c r="E32" s="715">
        <f>VLOOKUP($C32,'CLC TOURNAMENT TEAM'!$C$4:'CLC TOURNAMENT TEAM'!$Z$112,3,FALSE)</f>
        <v>5</v>
      </c>
      <c r="F32" s="715">
        <f>VLOOKUP($C32,'CLC TOURNAMENT TEAM'!$C$4:'CLC TOURNAMENT TEAM'!$Z$112,4,FALSE)</f>
        <v>4</v>
      </c>
      <c r="G32" s="715">
        <f>VLOOKUP($C32,'CLC TOURNAMENT TEAM'!$C$4:'CLC TOURNAMENT TEAM'!$Z$112,5,FALSE)</f>
        <v>8</v>
      </c>
      <c r="H32" s="715">
        <f>VLOOKUP($C32,'CLC TOURNAMENT TEAM'!$C$4:'CLC TOURNAMENT TEAM'!$Z$112,6,FALSE)</f>
        <v>4</v>
      </c>
      <c r="I32" s="715">
        <f>VLOOKUP($C32,'CLC TOURNAMENT TEAM'!$C$4:'CLC TOURNAMENT TEAM'!$Z$112,7,FALSE)</f>
        <v>5</v>
      </c>
      <c r="J32" s="715">
        <f>VLOOKUP($C32,'CLC TOURNAMENT TEAM'!$C$4:'CLC TOURNAMENT TEAM'!$Z$112,8,FALSE)</f>
        <v>4</v>
      </c>
      <c r="K32" s="715">
        <f>VLOOKUP($C32,'CLC TOURNAMENT TEAM'!$C$4:'CLC TOURNAMENT TEAM'!$Z$112,9,FALSE)</f>
        <v>8</v>
      </c>
      <c r="L32" s="715">
        <f>VLOOKUP($C32,'CLC TOURNAMENT TEAM'!$C$4:'CLC TOURNAMENT TEAM'!$Z$112,10,FALSE)</f>
        <v>3</v>
      </c>
      <c r="M32" s="715">
        <f>VLOOKUP($C32,'CLC TOURNAMENT TEAM'!$C$4:'CLC TOURNAMENT TEAM'!$Z$112,11,FALSE)</f>
        <v>5</v>
      </c>
      <c r="N32" s="715">
        <f>VLOOKUP($C32,'CLC TOURNAMENT TEAM'!$C$4:'CLC TOURNAMENT TEAM'!$Z$112,12,FALSE)</f>
        <v>46</v>
      </c>
      <c r="O32" s="715">
        <f>VLOOKUP($C32,'CLC TOURNAMENT TEAM'!$C$4:'CLC TOURNAMENT TEAM'!$Z$112,13,FALSE)</f>
        <v>6</v>
      </c>
      <c r="P32" s="715">
        <f>VLOOKUP($C32,'CLC TOURNAMENT TEAM'!$C$4:'CLC TOURNAMENT TEAM'!$Z$112,14,FALSE)</f>
        <v>3</v>
      </c>
      <c r="Q32" s="715">
        <f>VLOOKUP($C32,'CLC TOURNAMENT TEAM'!$C$4:'CLC TOURNAMENT TEAM'!$Z$112,15,FALSE)</f>
        <v>5</v>
      </c>
      <c r="R32" s="715">
        <f>VLOOKUP($C32,'CLC TOURNAMENT TEAM'!$C$4:'CLC TOURNAMENT TEAM'!$Z$112,16,FALSE)</f>
        <v>5</v>
      </c>
      <c r="S32" s="715">
        <f>VLOOKUP($C32,'CLC TOURNAMENT TEAM'!$C$4:'CLC TOURNAMENT TEAM'!$Z$112,17,FALSE)</f>
        <v>7</v>
      </c>
      <c r="T32" s="715">
        <f>VLOOKUP($C32,'CLC TOURNAMENT TEAM'!$C$4:'CLC TOURNAMENT TEAM'!$Z$112,18,FALSE)</f>
        <v>5</v>
      </c>
      <c r="U32" s="715">
        <f>VLOOKUP($C32,'CLC TOURNAMENT TEAM'!$C$4:'CLC TOURNAMENT TEAM'!$Z$112,19,FALSE)</f>
        <v>4</v>
      </c>
      <c r="V32" s="715">
        <f>VLOOKUP($C32,'CLC TOURNAMENT TEAM'!$C$4:'CLC TOURNAMENT TEAM'!$Z$112,20,FALSE)</f>
        <v>5</v>
      </c>
      <c r="W32" s="715">
        <f>VLOOKUP($C32,'CLC TOURNAMENT TEAM'!$C$4:'CLC TOURNAMENT TEAM'!$Z$112,21,FALSE)</f>
        <v>7</v>
      </c>
      <c r="X32" s="716">
        <f>VLOOKUP($C32,'CLC TOURNAMENT TEAM'!$C$4:'CLC TOURNAMENT TEAM'!$Z$112,22,FALSE)</f>
        <v>47</v>
      </c>
      <c r="Y32" s="716">
        <f>VLOOKUP($C32,'CLC TOURNAMENT TEAM'!$C$4:'CLC TOURNAMENT TEAM'!$Z$112,23,FALSE)</f>
        <v>93</v>
      </c>
      <c r="Z32" s="764"/>
      <c r="AA32" s="760">
        <f t="shared" si="0"/>
        <v>26</v>
      </c>
      <c r="AB32" s="687"/>
    </row>
    <row r="33" spans="1:28" ht="18">
      <c r="A33" s="756">
        <v>28</v>
      </c>
      <c r="B33" s="775" t="s">
        <v>24</v>
      </c>
      <c r="C33" s="752" t="s">
        <v>175</v>
      </c>
      <c r="D33" s="763">
        <f>VLOOKUP(C33,'Individual Conference Leaders'!$G$3:'Individual Conference Leaders'!$I$92,3,FALSE)</f>
        <v>11.5</v>
      </c>
      <c r="E33" s="715">
        <f>VLOOKUP($C33,'CLC TOURNAMENT TEAM'!$C$4:'CLC TOURNAMENT TEAM'!$Z$112,3,FALSE)</f>
        <v>5</v>
      </c>
      <c r="F33" s="715">
        <f>VLOOKUP($C33,'CLC TOURNAMENT TEAM'!$C$4:'CLC TOURNAMENT TEAM'!$Z$112,4,FALSE)</f>
        <v>4</v>
      </c>
      <c r="G33" s="715">
        <f>VLOOKUP($C33,'CLC TOURNAMENT TEAM'!$C$4:'CLC TOURNAMENT TEAM'!$Z$112,5,FALSE)</f>
        <v>6</v>
      </c>
      <c r="H33" s="715">
        <f>VLOOKUP($C33,'CLC TOURNAMENT TEAM'!$C$4:'CLC TOURNAMENT TEAM'!$Z$112,6,FALSE)</f>
        <v>4</v>
      </c>
      <c r="I33" s="715">
        <f>VLOOKUP($C33,'CLC TOURNAMENT TEAM'!$C$4:'CLC TOURNAMENT TEAM'!$Z$112,7,FALSE)</f>
        <v>4</v>
      </c>
      <c r="J33" s="715">
        <f>VLOOKUP($C33,'CLC TOURNAMENT TEAM'!$C$4:'CLC TOURNAMENT TEAM'!$Z$112,8,FALSE)</f>
        <v>6</v>
      </c>
      <c r="K33" s="715">
        <f>VLOOKUP($C33,'CLC TOURNAMENT TEAM'!$C$4:'CLC TOURNAMENT TEAM'!$Z$112,9,FALSE)</f>
        <v>7</v>
      </c>
      <c r="L33" s="715">
        <f>VLOOKUP($C33,'CLC TOURNAMENT TEAM'!$C$4:'CLC TOURNAMENT TEAM'!$Z$112,10,FALSE)</f>
        <v>3</v>
      </c>
      <c r="M33" s="715">
        <f>VLOOKUP($C33,'CLC TOURNAMENT TEAM'!$C$4:'CLC TOURNAMENT TEAM'!$Z$112,11,FALSE)</f>
        <v>6</v>
      </c>
      <c r="N33" s="715">
        <f>VLOOKUP($C33,'CLC TOURNAMENT TEAM'!$C$4:'CLC TOURNAMENT TEAM'!$Z$112,12,FALSE)</f>
        <v>45</v>
      </c>
      <c r="O33" s="715">
        <f>VLOOKUP($C33,'CLC TOURNAMENT TEAM'!$C$4:'CLC TOURNAMENT TEAM'!$Z$112,13,FALSE)</f>
        <v>5</v>
      </c>
      <c r="P33" s="715">
        <f>VLOOKUP($C33,'CLC TOURNAMENT TEAM'!$C$4:'CLC TOURNAMENT TEAM'!$Z$112,14,FALSE)</f>
        <v>5</v>
      </c>
      <c r="Q33" s="715">
        <f>VLOOKUP($C33,'CLC TOURNAMENT TEAM'!$C$4:'CLC TOURNAMENT TEAM'!$Z$112,15,FALSE)</f>
        <v>5</v>
      </c>
      <c r="R33" s="715">
        <f>VLOOKUP($C33,'CLC TOURNAMENT TEAM'!$C$4:'CLC TOURNAMENT TEAM'!$Z$112,16,FALSE)</f>
        <v>4</v>
      </c>
      <c r="S33" s="715">
        <f>VLOOKUP($C33,'CLC TOURNAMENT TEAM'!$C$4:'CLC TOURNAMENT TEAM'!$Z$112,17,FALSE)</f>
        <v>6</v>
      </c>
      <c r="T33" s="715">
        <f>VLOOKUP($C33,'CLC TOURNAMENT TEAM'!$C$4:'CLC TOURNAMENT TEAM'!$Z$112,18,FALSE)</f>
        <v>6</v>
      </c>
      <c r="U33" s="715">
        <f>VLOOKUP($C33,'CLC TOURNAMENT TEAM'!$C$4:'CLC TOURNAMENT TEAM'!$Z$112,19,FALSE)</f>
        <v>4</v>
      </c>
      <c r="V33" s="715">
        <f>VLOOKUP($C33,'CLC TOURNAMENT TEAM'!$C$4:'CLC TOURNAMENT TEAM'!$Z$112,20,FALSE)</f>
        <v>7</v>
      </c>
      <c r="W33" s="715">
        <f>VLOOKUP($C33,'CLC TOURNAMENT TEAM'!$C$4:'CLC TOURNAMENT TEAM'!$Z$112,21,FALSE)</f>
        <v>7</v>
      </c>
      <c r="X33" s="716">
        <f>VLOOKUP($C33,'CLC TOURNAMENT TEAM'!$C$4:'CLC TOURNAMENT TEAM'!$Z$112,22,FALSE)</f>
        <v>49</v>
      </c>
      <c r="Y33" s="716">
        <f>VLOOKUP($C33,'CLC TOURNAMENT TEAM'!$C$4:'CLC TOURNAMENT TEAM'!$Z$112,23,FALSE)</f>
        <v>94</v>
      </c>
      <c r="Z33" s="764"/>
      <c r="AA33" s="760">
        <f t="shared" si="0"/>
        <v>28</v>
      </c>
      <c r="AB33" s="687"/>
    </row>
    <row r="34" spans="1:28" ht="18">
      <c r="A34" s="756">
        <v>29</v>
      </c>
      <c r="B34" s="775" t="s">
        <v>24</v>
      </c>
      <c r="C34" s="752" t="s">
        <v>189</v>
      </c>
      <c r="D34" s="763">
        <f>VLOOKUP(C34,'Individual Conference Leaders'!$G$3:'Individual Conference Leaders'!$I$92,3,FALSE)</f>
        <v>10.5</v>
      </c>
      <c r="E34" s="715">
        <f>VLOOKUP($C34,'CLC TOURNAMENT TEAM'!$C$4:'CLC TOURNAMENT TEAM'!$Z$112,3,FALSE)</f>
        <v>5</v>
      </c>
      <c r="F34" s="715">
        <f>VLOOKUP($C34,'CLC TOURNAMENT TEAM'!$C$4:'CLC TOURNAMENT TEAM'!$Z$112,4,FALSE)</f>
        <v>5</v>
      </c>
      <c r="G34" s="715">
        <f>VLOOKUP($C34,'CLC TOURNAMENT TEAM'!$C$4:'CLC TOURNAMENT TEAM'!$Z$112,5,FALSE)</f>
        <v>6</v>
      </c>
      <c r="H34" s="715">
        <f>VLOOKUP($C34,'CLC TOURNAMENT TEAM'!$C$4:'CLC TOURNAMENT TEAM'!$Z$112,6,FALSE)</f>
        <v>4</v>
      </c>
      <c r="I34" s="715">
        <f>VLOOKUP($C34,'CLC TOURNAMENT TEAM'!$C$4:'CLC TOURNAMENT TEAM'!$Z$112,7,FALSE)</f>
        <v>8</v>
      </c>
      <c r="J34" s="715">
        <f>VLOOKUP($C34,'CLC TOURNAMENT TEAM'!$C$4:'CLC TOURNAMENT TEAM'!$Z$112,8,FALSE)</f>
        <v>8</v>
      </c>
      <c r="K34" s="715">
        <f>VLOOKUP($C34,'CLC TOURNAMENT TEAM'!$C$4:'CLC TOURNAMENT TEAM'!$Z$112,9,FALSE)</f>
        <v>5</v>
      </c>
      <c r="L34" s="715">
        <f>VLOOKUP($C34,'CLC TOURNAMENT TEAM'!$C$4:'CLC TOURNAMENT TEAM'!$Z$112,10,FALSE)</f>
        <v>3</v>
      </c>
      <c r="M34" s="715">
        <f>VLOOKUP($C34,'CLC TOURNAMENT TEAM'!$C$4:'CLC TOURNAMENT TEAM'!$Z$112,11,FALSE)</f>
        <v>4</v>
      </c>
      <c r="N34" s="715">
        <f>VLOOKUP($C34,'CLC TOURNAMENT TEAM'!$C$4:'CLC TOURNAMENT TEAM'!$Z$112,12,FALSE)</f>
        <v>48</v>
      </c>
      <c r="O34" s="715">
        <f>VLOOKUP($C34,'CLC TOURNAMENT TEAM'!$C$4:'CLC TOURNAMENT TEAM'!$Z$112,13,FALSE)</f>
        <v>7</v>
      </c>
      <c r="P34" s="715">
        <f>VLOOKUP($C34,'CLC TOURNAMENT TEAM'!$C$4:'CLC TOURNAMENT TEAM'!$Z$112,14,FALSE)</f>
        <v>3</v>
      </c>
      <c r="Q34" s="715">
        <f>VLOOKUP($C34,'CLC TOURNAMENT TEAM'!$C$4:'CLC TOURNAMENT TEAM'!$Z$112,15,FALSE)</f>
        <v>5</v>
      </c>
      <c r="R34" s="715">
        <f>VLOOKUP($C34,'CLC TOURNAMENT TEAM'!$C$4:'CLC TOURNAMENT TEAM'!$Z$112,16,FALSE)</f>
        <v>4</v>
      </c>
      <c r="S34" s="715">
        <f>VLOOKUP($C34,'CLC TOURNAMENT TEAM'!$C$4:'CLC TOURNAMENT TEAM'!$Z$112,17,FALSE)</f>
        <v>8</v>
      </c>
      <c r="T34" s="715">
        <f>VLOOKUP($C34,'CLC TOURNAMENT TEAM'!$C$4:'CLC TOURNAMENT TEAM'!$Z$112,18,FALSE)</f>
        <v>7</v>
      </c>
      <c r="U34" s="715">
        <f>VLOOKUP($C34,'CLC TOURNAMENT TEAM'!$C$4:'CLC TOURNAMENT TEAM'!$Z$112,19,FALSE)</f>
        <v>2</v>
      </c>
      <c r="V34" s="715">
        <f>VLOOKUP($C34,'CLC TOURNAMENT TEAM'!$C$4:'CLC TOURNAMENT TEAM'!$Z$112,20,FALSE)</f>
        <v>5</v>
      </c>
      <c r="W34" s="715">
        <f>VLOOKUP($C34,'CLC TOURNAMENT TEAM'!$C$4:'CLC TOURNAMENT TEAM'!$Z$112,21,FALSE)</f>
        <v>5</v>
      </c>
      <c r="X34" s="716">
        <f>VLOOKUP($C34,'CLC TOURNAMENT TEAM'!$C$4:'CLC TOURNAMENT TEAM'!$Z$112,22,FALSE)</f>
        <v>46</v>
      </c>
      <c r="Y34" s="716">
        <f>VLOOKUP($C34,'CLC TOURNAMENT TEAM'!$C$4:'CLC TOURNAMENT TEAM'!$Z$112,23,FALSE)</f>
        <v>94</v>
      </c>
      <c r="Z34" s="764"/>
      <c r="AA34" s="760">
        <f t="shared" si="0"/>
        <v>28</v>
      </c>
      <c r="AB34" s="687"/>
    </row>
    <row r="35" spans="1:28" ht="18">
      <c r="A35" s="756">
        <v>30</v>
      </c>
      <c r="B35" s="775" t="s">
        <v>24</v>
      </c>
      <c r="C35" s="752" t="s">
        <v>193</v>
      </c>
      <c r="D35" s="763">
        <f>VLOOKUP(C35,'Individual Conference Leaders'!$G$3:'Individual Conference Leaders'!$I$92,3,FALSE)</f>
        <v>6.5</v>
      </c>
      <c r="E35" s="715">
        <f>VLOOKUP($C35,'CLC TOURNAMENT TEAM'!$C$4:'CLC TOURNAMENT TEAM'!$Z$112,3,FALSE)</f>
        <v>5</v>
      </c>
      <c r="F35" s="715">
        <f>VLOOKUP($C35,'CLC TOURNAMENT TEAM'!$C$4:'CLC TOURNAMENT TEAM'!$Z$112,4,FALSE)</f>
        <v>5</v>
      </c>
      <c r="G35" s="715">
        <f>VLOOKUP($C35,'CLC TOURNAMENT TEAM'!$C$4:'CLC TOURNAMENT TEAM'!$Z$112,5,FALSE)</f>
        <v>5</v>
      </c>
      <c r="H35" s="715">
        <f>VLOOKUP($C35,'CLC TOURNAMENT TEAM'!$C$4:'CLC TOURNAMENT TEAM'!$Z$112,6,FALSE)</f>
        <v>5</v>
      </c>
      <c r="I35" s="715">
        <f>VLOOKUP($C35,'CLC TOURNAMENT TEAM'!$C$4:'CLC TOURNAMENT TEAM'!$Z$112,7,FALSE)</f>
        <v>5</v>
      </c>
      <c r="J35" s="715">
        <f>VLOOKUP($C35,'CLC TOURNAMENT TEAM'!$C$4:'CLC TOURNAMENT TEAM'!$Z$112,8,FALSE)</f>
        <v>5</v>
      </c>
      <c r="K35" s="715">
        <f>VLOOKUP($C35,'CLC TOURNAMENT TEAM'!$C$4:'CLC TOURNAMENT TEAM'!$Z$112,9,FALSE)</f>
        <v>6</v>
      </c>
      <c r="L35" s="715">
        <f>VLOOKUP($C35,'CLC TOURNAMENT TEAM'!$C$4:'CLC TOURNAMENT TEAM'!$Z$112,10,FALSE)</f>
        <v>4</v>
      </c>
      <c r="M35" s="715">
        <f>VLOOKUP($C35,'CLC TOURNAMENT TEAM'!$C$4:'CLC TOURNAMENT TEAM'!$Z$112,11,FALSE)</f>
        <v>6</v>
      </c>
      <c r="N35" s="715">
        <f>VLOOKUP($C35,'CLC TOURNAMENT TEAM'!$C$4:'CLC TOURNAMENT TEAM'!$Z$112,12,FALSE)</f>
        <v>46</v>
      </c>
      <c r="O35" s="715">
        <f>VLOOKUP($C35,'CLC TOURNAMENT TEAM'!$C$4:'CLC TOURNAMENT TEAM'!$Z$112,13,FALSE)</f>
        <v>5</v>
      </c>
      <c r="P35" s="715">
        <f>VLOOKUP($C35,'CLC TOURNAMENT TEAM'!$C$4:'CLC TOURNAMENT TEAM'!$Z$112,14,FALSE)</f>
        <v>4</v>
      </c>
      <c r="Q35" s="715">
        <f>VLOOKUP($C35,'CLC TOURNAMENT TEAM'!$C$4:'CLC TOURNAMENT TEAM'!$Z$112,15,FALSE)</f>
        <v>8</v>
      </c>
      <c r="R35" s="715">
        <f>VLOOKUP($C35,'CLC TOURNAMENT TEAM'!$C$4:'CLC TOURNAMENT TEAM'!$Z$112,16,FALSE)</f>
        <v>5</v>
      </c>
      <c r="S35" s="715">
        <f>VLOOKUP($C35,'CLC TOURNAMENT TEAM'!$C$4:'CLC TOURNAMENT TEAM'!$Z$112,17,FALSE)</f>
        <v>6</v>
      </c>
      <c r="T35" s="715">
        <f>VLOOKUP($C35,'CLC TOURNAMENT TEAM'!$C$4:'CLC TOURNAMENT TEAM'!$Z$112,18,FALSE)</f>
        <v>6</v>
      </c>
      <c r="U35" s="715">
        <f>VLOOKUP($C35,'CLC TOURNAMENT TEAM'!$C$4:'CLC TOURNAMENT TEAM'!$Z$112,19,FALSE)</f>
        <v>3</v>
      </c>
      <c r="V35" s="715">
        <f>VLOOKUP($C35,'CLC TOURNAMENT TEAM'!$C$4:'CLC TOURNAMENT TEAM'!$Z$112,20,FALSE)</f>
        <v>6</v>
      </c>
      <c r="W35" s="715">
        <f>VLOOKUP($C35,'CLC TOURNAMENT TEAM'!$C$4:'CLC TOURNAMENT TEAM'!$Z$112,21,FALSE)</f>
        <v>6</v>
      </c>
      <c r="X35" s="716">
        <f>VLOOKUP($C35,'CLC TOURNAMENT TEAM'!$C$4:'CLC TOURNAMENT TEAM'!$Z$112,22,FALSE)</f>
        <v>49</v>
      </c>
      <c r="Y35" s="716">
        <f>VLOOKUP($C35,'CLC TOURNAMENT TEAM'!$C$4:'CLC TOURNAMENT TEAM'!$Z$112,23,FALSE)</f>
        <v>95</v>
      </c>
      <c r="Z35" s="764"/>
      <c r="AA35" s="760">
        <f t="shared" si="0"/>
        <v>30</v>
      </c>
      <c r="AB35" s="687"/>
    </row>
    <row r="36" spans="1:28" ht="18">
      <c r="A36" s="756">
        <v>31</v>
      </c>
      <c r="B36" s="775" t="s">
        <v>5</v>
      </c>
      <c r="C36" s="752" t="s">
        <v>151</v>
      </c>
      <c r="D36" s="763">
        <f>VLOOKUP(C36,'Individual Conference Leaders'!$G$3:'Individual Conference Leaders'!$I$92,3,FALSE)</f>
        <v>22</v>
      </c>
      <c r="E36" s="715">
        <f>VLOOKUP($C36,'CLC TOURNAMENT TEAM'!$C$4:'CLC TOURNAMENT TEAM'!$Z$112,3,FALSE)</f>
        <v>6</v>
      </c>
      <c r="F36" s="715">
        <f>VLOOKUP($C36,'CLC TOURNAMENT TEAM'!$C$4:'CLC TOURNAMENT TEAM'!$Z$112,4,FALSE)</f>
        <v>6</v>
      </c>
      <c r="G36" s="715">
        <f>VLOOKUP($C36,'CLC TOURNAMENT TEAM'!$C$4:'CLC TOURNAMENT TEAM'!$Z$112,5,FALSE)</f>
        <v>5</v>
      </c>
      <c r="H36" s="715">
        <f>VLOOKUP($C36,'CLC TOURNAMENT TEAM'!$C$4:'CLC TOURNAMENT TEAM'!$Z$112,6,FALSE)</f>
        <v>3</v>
      </c>
      <c r="I36" s="715">
        <f>VLOOKUP($C36,'CLC TOURNAMENT TEAM'!$C$4:'CLC TOURNAMENT TEAM'!$Z$112,7,FALSE)</f>
        <v>4</v>
      </c>
      <c r="J36" s="715">
        <f>VLOOKUP($C36,'CLC TOURNAMENT TEAM'!$C$4:'CLC TOURNAMENT TEAM'!$Z$112,8,FALSE)</f>
        <v>5</v>
      </c>
      <c r="K36" s="715">
        <f>VLOOKUP($C36,'CLC TOURNAMENT TEAM'!$C$4:'CLC TOURNAMENT TEAM'!$Z$112,9,FALSE)</f>
        <v>5</v>
      </c>
      <c r="L36" s="715">
        <f>VLOOKUP($C36,'CLC TOURNAMENT TEAM'!$C$4:'CLC TOURNAMENT TEAM'!$Z$112,10,FALSE)</f>
        <v>4</v>
      </c>
      <c r="M36" s="715">
        <f>VLOOKUP($C36,'CLC TOURNAMENT TEAM'!$C$4:'CLC TOURNAMENT TEAM'!$Z$112,11,FALSE)</f>
        <v>5</v>
      </c>
      <c r="N36" s="715">
        <f>VLOOKUP($C36,'CLC TOURNAMENT TEAM'!$C$4:'CLC TOURNAMENT TEAM'!$Z$112,12,FALSE)</f>
        <v>43</v>
      </c>
      <c r="O36" s="715">
        <f>VLOOKUP($C36,'CLC TOURNAMENT TEAM'!$C$4:'CLC TOURNAMENT TEAM'!$Z$112,13,FALSE)</f>
        <v>6</v>
      </c>
      <c r="P36" s="715">
        <f>VLOOKUP($C36,'CLC TOURNAMENT TEAM'!$C$4:'CLC TOURNAMENT TEAM'!$Z$112,14,FALSE)</f>
        <v>5</v>
      </c>
      <c r="Q36" s="715">
        <f>VLOOKUP($C36,'CLC TOURNAMENT TEAM'!$C$4:'CLC TOURNAMENT TEAM'!$Z$112,15,FALSE)</f>
        <v>5</v>
      </c>
      <c r="R36" s="715">
        <f>VLOOKUP($C36,'CLC TOURNAMENT TEAM'!$C$4:'CLC TOURNAMENT TEAM'!$Z$112,16,FALSE)</f>
        <v>4</v>
      </c>
      <c r="S36" s="715">
        <f>VLOOKUP($C36,'CLC TOURNAMENT TEAM'!$C$4:'CLC TOURNAMENT TEAM'!$Z$112,17,FALSE)</f>
        <v>11</v>
      </c>
      <c r="T36" s="715">
        <f>VLOOKUP($C36,'CLC TOURNAMENT TEAM'!$C$4:'CLC TOURNAMENT TEAM'!$Z$112,18,FALSE)</f>
        <v>6</v>
      </c>
      <c r="U36" s="715">
        <f>VLOOKUP($C36,'CLC TOURNAMENT TEAM'!$C$4:'CLC TOURNAMENT TEAM'!$Z$112,19,FALSE)</f>
        <v>5</v>
      </c>
      <c r="V36" s="715">
        <f>VLOOKUP($C36,'CLC TOURNAMENT TEAM'!$C$4:'CLC TOURNAMENT TEAM'!$Z$112,20,FALSE)</f>
        <v>5</v>
      </c>
      <c r="W36" s="715">
        <f>VLOOKUP($C36,'CLC TOURNAMENT TEAM'!$C$4:'CLC TOURNAMENT TEAM'!$Z$112,21,FALSE)</f>
        <v>5</v>
      </c>
      <c r="X36" s="716">
        <f>VLOOKUP($C36,'CLC TOURNAMENT TEAM'!$C$4:'CLC TOURNAMENT TEAM'!$Z$112,22,FALSE)</f>
        <v>52</v>
      </c>
      <c r="Y36" s="716">
        <f>VLOOKUP($C36,'CLC TOURNAMENT TEAM'!$C$4:'CLC TOURNAMENT TEAM'!$Z$112,23,FALSE)</f>
        <v>95</v>
      </c>
      <c r="Z36" s="764"/>
      <c r="AA36" s="760">
        <f t="shared" si="0"/>
        <v>30</v>
      </c>
      <c r="AB36" s="687"/>
    </row>
    <row r="37" spans="1:28" ht="18">
      <c r="A37" s="756">
        <v>32</v>
      </c>
      <c r="B37" s="775" t="s">
        <v>5</v>
      </c>
      <c r="C37" s="752" t="s">
        <v>183</v>
      </c>
      <c r="D37" s="763">
        <f>VLOOKUP(C37,'Individual Conference Leaders'!$G$3:'Individual Conference Leaders'!$I$92,3,FALSE)</f>
        <v>8</v>
      </c>
      <c r="E37" s="715">
        <f>VLOOKUP($C37,'CLC TOURNAMENT TEAM'!$C$4:'CLC TOURNAMENT TEAM'!$Z$112,3,FALSE)</f>
        <v>6</v>
      </c>
      <c r="F37" s="715">
        <f>VLOOKUP($C37,'CLC TOURNAMENT TEAM'!$C$4:'CLC TOURNAMENT TEAM'!$Z$112,4,FALSE)</f>
        <v>6</v>
      </c>
      <c r="G37" s="715">
        <f>VLOOKUP($C37,'CLC TOURNAMENT TEAM'!$C$4:'CLC TOURNAMENT TEAM'!$Z$112,5,FALSE)</f>
        <v>6</v>
      </c>
      <c r="H37" s="715">
        <f>VLOOKUP($C37,'CLC TOURNAMENT TEAM'!$C$4:'CLC TOURNAMENT TEAM'!$Z$112,6,FALSE)</f>
        <v>6</v>
      </c>
      <c r="I37" s="715">
        <f>VLOOKUP($C37,'CLC TOURNAMENT TEAM'!$C$4:'CLC TOURNAMENT TEAM'!$Z$112,7,FALSE)</f>
        <v>4</v>
      </c>
      <c r="J37" s="715">
        <f>VLOOKUP($C37,'CLC TOURNAMENT TEAM'!$C$4:'CLC TOURNAMENT TEAM'!$Z$112,8,FALSE)</f>
        <v>5</v>
      </c>
      <c r="K37" s="715">
        <f>VLOOKUP($C37,'CLC TOURNAMENT TEAM'!$C$4:'CLC TOURNAMENT TEAM'!$Z$112,9,FALSE)</f>
        <v>6</v>
      </c>
      <c r="L37" s="715">
        <f>VLOOKUP($C37,'CLC TOURNAMENT TEAM'!$C$4:'CLC TOURNAMENT TEAM'!$Z$112,10,FALSE)</f>
        <v>4</v>
      </c>
      <c r="M37" s="715">
        <f>VLOOKUP($C37,'CLC TOURNAMENT TEAM'!$C$4:'CLC TOURNAMENT TEAM'!$Z$112,11,FALSE)</f>
        <v>5</v>
      </c>
      <c r="N37" s="715">
        <f>VLOOKUP($C37,'CLC TOURNAMENT TEAM'!$C$4:'CLC TOURNAMENT TEAM'!$Z$112,12,FALSE)</f>
        <v>48</v>
      </c>
      <c r="O37" s="715">
        <f>VLOOKUP($C37,'CLC TOURNAMENT TEAM'!$C$4:'CLC TOURNAMENT TEAM'!$Z$112,13,FALSE)</f>
        <v>4</v>
      </c>
      <c r="P37" s="715">
        <f>VLOOKUP($C37,'CLC TOURNAMENT TEAM'!$C$4:'CLC TOURNAMENT TEAM'!$Z$112,14,FALSE)</f>
        <v>4</v>
      </c>
      <c r="Q37" s="715">
        <f>VLOOKUP($C37,'CLC TOURNAMENT TEAM'!$C$4:'CLC TOURNAMENT TEAM'!$Z$112,15,FALSE)</f>
        <v>6</v>
      </c>
      <c r="R37" s="715">
        <f>VLOOKUP($C37,'CLC TOURNAMENT TEAM'!$C$4:'CLC TOURNAMENT TEAM'!$Z$112,16,FALSE)</f>
        <v>5</v>
      </c>
      <c r="S37" s="715">
        <f>VLOOKUP($C37,'CLC TOURNAMENT TEAM'!$C$4:'CLC TOURNAMENT TEAM'!$Z$112,17,FALSE)</f>
        <v>8</v>
      </c>
      <c r="T37" s="715">
        <f>VLOOKUP($C37,'CLC TOURNAMENT TEAM'!$C$4:'CLC TOURNAMENT TEAM'!$Z$112,18,FALSE)</f>
        <v>5</v>
      </c>
      <c r="U37" s="715">
        <f>VLOOKUP($C37,'CLC TOURNAMENT TEAM'!$C$4:'CLC TOURNAMENT TEAM'!$Z$112,19,FALSE)</f>
        <v>3</v>
      </c>
      <c r="V37" s="715">
        <f>VLOOKUP($C37,'CLC TOURNAMENT TEAM'!$C$4:'CLC TOURNAMENT TEAM'!$Z$112,20,FALSE)</f>
        <v>7</v>
      </c>
      <c r="W37" s="715">
        <f>VLOOKUP($C37,'CLC TOURNAMENT TEAM'!$C$4:'CLC TOURNAMENT TEAM'!$Z$112,21,FALSE)</f>
        <v>6</v>
      </c>
      <c r="X37" s="716">
        <f>VLOOKUP($C37,'CLC TOURNAMENT TEAM'!$C$4:'CLC TOURNAMENT TEAM'!$Z$112,22,FALSE)</f>
        <v>48</v>
      </c>
      <c r="Y37" s="716">
        <f>VLOOKUP($C37,'CLC TOURNAMENT TEAM'!$C$4:'CLC TOURNAMENT TEAM'!$Z$112,23,FALSE)</f>
        <v>96</v>
      </c>
      <c r="Z37" s="764"/>
      <c r="AA37" s="760">
        <f t="shared" si="0"/>
        <v>32</v>
      </c>
      <c r="AB37" s="687"/>
    </row>
    <row r="38" spans="1:28" ht="18">
      <c r="A38" s="756">
        <v>33</v>
      </c>
      <c r="B38" s="775" t="s">
        <v>5</v>
      </c>
      <c r="C38" s="752" t="s">
        <v>168</v>
      </c>
      <c r="D38" s="763">
        <f>VLOOKUP(C38,'Individual Conference Leaders'!$G$3:'Individual Conference Leaders'!$I$92,3,FALSE)</f>
        <v>5</v>
      </c>
      <c r="E38" s="715">
        <f>VLOOKUP($C38,'CLC TOURNAMENT TEAM'!$C$4:'CLC TOURNAMENT TEAM'!$Z$112,3,FALSE)</f>
        <v>6</v>
      </c>
      <c r="F38" s="715">
        <f>VLOOKUP($C38,'CLC TOURNAMENT TEAM'!$C$4:'CLC TOURNAMENT TEAM'!$Z$112,4,FALSE)</f>
        <v>5</v>
      </c>
      <c r="G38" s="715">
        <f>VLOOKUP($C38,'CLC TOURNAMENT TEAM'!$C$4:'CLC TOURNAMENT TEAM'!$Z$112,5,FALSE)</f>
        <v>5</v>
      </c>
      <c r="H38" s="715">
        <f>VLOOKUP($C38,'CLC TOURNAMENT TEAM'!$C$4:'CLC TOURNAMENT TEAM'!$Z$112,6,FALSE)</f>
        <v>4</v>
      </c>
      <c r="I38" s="715">
        <f>VLOOKUP($C38,'CLC TOURNAMENT TEAM'!$C$4:'CLC TOURNAMENT TEAM'!$Z$112,7,FALSE)</f>
        <v>4</v>
      </c>
      <c r="J38" s="715">
        <f>VLOOKUP($C38,'CLC TOURNAMENT TEAM'!$C$4:'CLC TOURNAMENT TEAM'!$Z$112,8,FALSE)</f>
        <v>5</v>
      </c>
      <c r="K38" s="715">
        <f>VLOOKUP($C38,'CLC TOURNAMENT TEAM'!$C$4:'CLC TOURNAMENT TEAM'!$Z$112,9,FALSE)</f>
        <v>6</v>
      </c>
      <c r="L38" s="715">
        <f>VLOOKUP($C38,'CLC TOURNAMENT TEAM'!$C$4:'CLC TOURNAMENT TEAM'!$Z$112,10,FALSE)</f>
        <v>6</v>
      </c>
      <c r="M38" s="715">
        <f>VLOOKUP($C38,'CLC TOURNAMENT TEAM'!$C$4:'CLC TOURNAMENT TEAM'!$Z$112,11,FALSE)</f>
        <v>7</v>
      </c>
      <c r="N38" s="715">
        <f>VLOOKUP($C38,'CLC TOURNAMENT TEAM'!$C$4:'CLC TOURNAMENT TEAM'!$Z$112,12,FALSE)</f>
        <v>48</v>
      </c>
      <c r="O38" s="715">
        <f>VLOOKUP($C38,'CLC TOURNAMENT TEAM'!$C$4:'CLC TOURNAMENT TEAM'!$Z$112,13,FALSE)</f>
        <v>4</v>
      </c>
      <c r="P38" s="715">
        <f>VLOOKUP($C38,'CLC TOURNAMENT TEAM'!$C$4:'CLC TOURNAMENT TEAM'!$Z$112,14,FALSE)</f>
        <v>6</v>
      </c>
      <c r="Q38" s="715">
        <f>VLOOKUP($C38,'CLC TOURNAMENT TEAM'!$C$4:'CLC TOURNAMENT TEAM'!$Z$112,15,FALSE)</f>
        <v>9</v>
      </c>
      <c r="R38" s="715">
        <f>VLOOKUP($C38,'CLC TOURNAMENT TEAM'!$C$4:'CLC TOURNAMENT TEAM'!$Z$112,16,FALSE)</f>
        <v>5</v>
      </c>
      <c r="S38" s="715">
        <f>VLOOKUP($C38,'CLC TOURNAMENT TEAM'!$C$4:'CLC TOURNAMENT TEAM'!$Z$112,17,FALSE)</f>
        <v>5</v>
      </c>
      <c r="T38" s="715">
        <f>VLOOKUP($C38,'CLC TOURNAMENT TEAM'!$C$4:'CLC TOURNAMENT TEAM'!$Z$112,18,FALSE)</f>
        <v>7</v>
      </c>
      <c r="U38" s="715">
        <f>VLOOKUP($C38,'CLC TOURNAMENT TEAM'!$C$4:'CLC TOURNAMENT TEAM'!$Z$112,19,FALSE)</f>
        <v>3</v>
      </c>
      <c r="V38" s="715">
        <f>VLOOKUP($C38,'CLC TOURNAMENT TEAM'!$C$4:'CLC TOURNAMENT TEAM'!$Z$112,20,FALSE)</f>
        <v>5</v>
      </c>
      <c r="W38" s="715">
        <f>VLOOKUP($C38,'CLC TOURNAMENT TEAM'!$C$4:'CLC TOURNAMENT TEAM'!$Z$112,21,FALSE)</f>
        <v>5</v>
      </c>
      <c r="X38" s="716">
        <f>VLOOKUP($C38,'CLC TOURNAMENT TEAM'!$C$4:'CLC TOURNAMENT TEAM'!$Z$112,22,FALSE)</f>
        <v>49</v>
      </c>
      <c r="Y38" s="716">
        <f>VLOOKUP($C38,'CLC TOURNAMENT TEAM'!$C$4:'CLC TOURNAMENT TEAM'!$Z$112,23,FALSE)</f>
        <v>97</v>
      </c>
      <c r="Z38" s="764"/>
      <c r="AA38" s="760">
        <f t="shared" si="0"/>
        <v>33</v>
      </c>
      <c r="AB38" s="687"/>
    </row>
    <row r="39" spans="1:28" ht="18">
      <c r="A39" s="756">
        <v>34</v>
      </c>
      <c r="B39" s="775" t="s">
        <v>5</v>
      </c>
      <c r="C39" s="752" t="s">
        <v>178</v>
      </c>
      <c r="D39" s="763">
        <f>VLOOKUP(C39,'Individual Conference Leaders'!$G$3:'Individual Conference Leaders'!$I$92,3,FALSE)</f>
        <v>3.75</v>
      </c>
      <c r="E39" s="715">
        <f>VLOOKUP($C39,'CLC TOURNAMENT TEAM'!$C$4:'CLC TOURNAMENT TEAM'!$Z$112,3,FALSE)</f>
        <v>5</v>
      </c>
      <c r="F39" s="715">
        <f>VLOOKUP($C39,'CLC TOURNAMENT TEAM'!$C$4:'CLC TOURNAMENT TEAM'!$Z$112,4,FALSE)</f>
        <v>4</v>
      </c>
      <c r="G39" s="715">
        <f>VLOOKUP($C39,'CLC TOURNAMENT TEAM'!$C$4:'CLC TOURNAMENT TEAM'!$Z$112,5,FALSE)</f>
        <v>8</v>
      </c>
      <c r="H39" s="715">
        <f>VLOOKUP($C39,'CLC TOURNAMENT TEAM'!$C$4:'CLC TOURNAMENT TEAM'!$Z$112,6,FALSE)</f>
        <v>5</v>
      </c>
      <c r="I39" s="715">
        <f>VLOOKUP($C39,'CLC TOURNAMENT TEAM'!$C$4:'CLC TOURNAMENT TEAM'!$Z$112,7,FALSE)</f>
        <v>3</v>
      </c>
      <c r="J39" s="715">
        <f>VLOOKUP($C39,'CLC TOURNAMENT TEAM'!$C$4:'CLC TOURNAMENT TEAM'!$Z$112,8,FALSE)</f>
        <v>6</v>
      </c>
      <c r="K39" s="715">
        <f>VLOOKUP($C39,'CLC TOURNAMENT TEAM'!$C$4:'CLC TOURNAMENT TEAM'!$Z$112,9,FALSE)</f>
        <v>9</v>
      </c>
      <c r="L39" s="715">
        <f>VLOOKUP($C39,'CLC TOURNAMENT TEAM'!$C$4:'CLC TOURNAMENT TEAM'!$Z$112,10,FALSE)</f>
        <v>4</v>
      </c>
      <c r="M39" s="715">
        <f>VLOOKUP($C39,'CLC TOURNAMENT TEAM'!$C$4:'CLC TOURNAMENT TEAM'!$Z$112,11,FALSE)</f>
        <v>5</v>
      </c>
      <c r="N39" s="715">
        <f>VLOOKUP($C39,'CLC TOURNAMENT TEAM'!$C$4:'CLC TOURNAMENT TEAM'!$Z$112,12,FALSE)</f>
        <v>49</v>
      </c>
      <c r="O39" s="715">
        <f>VLOOKUP($C39,'CLC TOURNAMENT TEAM'!$C$4:'CLC TOURNAMENT TEAM'!$Z$112,13,FALSE)</f>
        <v>6</v>
      </c>
      <c r="P39" s="715">
        <f>VLOOKUP($C39,'CLC TOURNAMENT TEAM'!$C$4:'CLC TOURNAMENT TEAM'!$Z$112,14,FALSE)</f>
        <v>4</v>
      </c>
      <c r="Q39" s="715">
        <f>VLOOKUP($C39,'CLC TOURNAMENT TEAM'!$C$4:'CLC TOURNAMENT TEAM'!$Z$112,15,FALSE)</f>
        <v>7</v>
      </c>
      <c r="R39" s="715">
        <f>VLOOKUP($C39,'CLC TOURNAMENT TEAM'!$C$4:'CLC TOURNAMENT TEAM'!$Z$112,16,FALSE)</f>
        <v>5</v>
      </c>
      <c r="S39" s="715">
        <f>VLOOKUP($C39,'CLC TOURNAMENT TEAM'!$C$4:'CLC TOURNAMENT TEAM'!$Z$112,17,FALSE)</f>
        <v>5</v>
      </c>
      <c r="T39" s="715">
        <f>VLOOKUP($C39,'CLC TOURNAMENT TEAM'!$C$4:'CLC TOURNAMENT TEAM'!$Z$112,18,FALSE)</f>
        <v>6</v>
      </c>
      <c r="U39" s="715">
        <f>VLOOKUP($C39,'CLC TOURNAMENT TEAM'!$C$4:'CLC TOURNAMENT TEAM'!$Z$112,19,FALSE)</f>
        <v>5</v>
      </c>
      <c r="V39" s="715">
        <f>VLOOKUP($C39,'CLC TOURNAMENT TEAM'!$C$4:'CLC TOURNAMENT TEAM'!$Z$112,20,FALSE)</f>
        <v>6</v>
      </c>
      <c r="W39" s="715">
        <f>VLOOKUP($C39,'CLC TOURNAMENT TEAM'!$C$4:'CLC TOURNAMENT TEAM'!$Z$112,21,FALSE)</f>
        <v>5</v>
      </c>
      <c r="X39" s="716">
        <f>VLOOKUP($C39,'CLC TOURNAMENT TEAM'!$C$4:'CLC TOURNAMENT TEAM'!$Z$112,22,FALSE)</f>
        <v>49</v>
      </c>
      <c r="Y39" s="716">
        <f>VLOOKUP($C39,'CLC TOURNAMENT TEAM'!$C$4:'CLC TOURNAMENT TEAM'!$Z$112,23,FALSE)</f>
        <v>98</v>
      </c>
      <c r="Z39" s="764"/>
      <c r="AA39" s="760">
        <f t="shared" si="0"/>
        <v>34</v>
      </c>
      <c r="AB39" s="687"/>
    </row>
    <row r="40" spans="1:28" ht="18">
      <c r="A40" s="756">
        <v>35</v>
      </c>
      <c r="B40" s="775" t="s">
        <v>5</v>
      </c>
      <c r="C40" s="752" t="s">
        <v>304</v>
      </c>
      <c r="D40" s="763">
        <f>VLOOKUP(C40,'Individual Conference Leaders'!$G$3:'Individual Conference Leaders'!$I$92,3,FALSE)</f>
        <v>0</v>
      </c>
      <c r="E40" s="715">
        <f>VLOOKUP($C40,'CLC TOURNAMENT TEAM'!$C$4:'CLC TOURNAMENT TEAM'!$Z$112,3,FALSE)</f>
        <v>4</v>
      </c>
      <c r="F40" s="715">
        <f>VLOOKUP($C40,'CLC TOURNAMENT TEAM'!$C$4:'CLC TOURNAMENT TEAM'!$Z$112,4,FALSE)</f>
        <v>5</v>
      </c>
      <c r="G40" s="715">
        <f>VLOOKUP($C40,'CLC TOURNAMENT TEAM'!$C$4:'CLC TOURNAMENT TEAM'!$Z$112,5,FALSE)</f>
        <v>5</v>
      </c>
      <c r="H40" s="715">
        <f>VLOOKUP($C40,'CLC TOURNAMENT TEAM'!$C$4:'CLC TOURNAMENT TEAM'!$Z$112,6,FALSE)</f>
        <v>4</v>
      </c>
      <c r="I40" s="715">
        <f>VLOOKUP($C40,'CLC TOURNAMENT TEAM'!$C$4:'CLC TOURNAMENT TEAM'!$Z$112,7,FALSE)</f>
        <v>3</v>
      </c>
      <c r="J40" s="715">
        <f>VLOOKUP($C40,'CLC TOURNAMENT TEAM'!$C$4:'CLC TOURNAMENT TEAM'!$Z$112,8,FALSE)</f>
        <v>7</v>
      </c>
      <c r="K40" s="715">
        <f>VLOOKUP($C40,'CLC TOURNAMENT TEAM'!$C$4:'CLC TOURNAMENT TEAM'!$Z$112,9,FALSE)</f>
        <v>8</v>
      </c>
      <c r="L40" s="715">
        <f>VLOOKUP($C40,'CLC TOURNAMENT TEAM'!$C$4:'CLC TOURNAMENT TEAM'!$Z$112,10,FALSE)</f>
        <v>3</v>
      </c>
      <c r="M40" s="715">
        <f>VLOOKUP($C40,'CLC TOURNAMENT TEAM'!$C$4:'CLC TOURNAMENT TEAM'!$Z$112,11,FALSE)</f>
        <v>5</v>
      </c>
      <c r="N40" s="715">
        <f>VLOOKUP($C40,'CLC TOURNAMENT TEAM'!$C$4:'CLC TOURNAMENT TEAM'!$Z$112,12,FALSE)</f>
        <v>44</v>
      </c>
      <c r="O40" s="715">
        <f>VLOOKUP($C40,'CLC TOURNAMENT TEAM'!$C$4:'CLC TOURNAMENT TEAM'!$Z$112,13,FALSE)</f>
        <v>6</v>
      </c>
      <c r="P40" s="715">
        <f>VLOOKUP($C40,'CLC TOURNAMENT TEAM'!$C$4:'CLC TOURNAMENT TEAM'!$Z$112,14,FALSE)</f>
        <v>5</v>
      </c>
      <c r="Q40" s="715">
        <f>VLOOKUP($C40,'CLC TOURNAMENT TEAM'!$C$4:'CLC TOURNAMENT TEAM'!$Z$112,15,FALSE)</f>
        <v>6</v>
      </c>
      <c r="R40" s="715">
        <f>VLOOKUP($C40,'CLC TOURNAMENT TEAM'!$C$4:'CLC TOURNAMENT TEAM'!$Z$112,16,FALSE)</f>
        <v>6</v>
      </c>
      <c r="S40" s="715">
        <f>VLOOKUP($C40,'CLC TOURNAMENT TEAM'!$C$4:'CLC TOURNAMENT TEAM'!$Z$112,17,FALSE)</f>
        <v>6</v>
      </c>
      <c r="T40" s="715">
        <f>VLOOKUP($C40,'CLC TOURNAMENT TEAM'!$C$4:'CLC TOURNAMENT TEAM'!$Z$112,18,FALSE)</f>
        <v>8</v>
      </c>
      <c r="U40" s="715">
        <f>VLOOKUP($C40,'CLC TOURNAMENT TEAM'!$C$4:'CLC TOURNAMENT TEAM'!$Z$112,19,FALSE)</f>
        <v>4</v>
      </c>
      <c r="V40" s="715">
        <f>VLOOKUP($C40,'CLC TOURNAMENT TEAM'!$C$4:'CLC TOURNAMENT TEAM'!$Z$112,20,FALSE)</f>
        <v>8</v>
      </c>
      <c r="W40" s="715">
        <f>VLOOKUP($C40,'CLC TOURNAMENT TEAM'!$C$4:'CLC TOURNAMENT TEAM'!$Z$112,21,FALSE)</f>
        <v>5</v>
      </c>
      <c r="X40" s="716">
        <f>VLOOKUP($C40,'CLC TOURNAMENT TEAM'!$C$4:'CLC TOURNAMENT TEAM'!$Z$112,22,FALSE)</f>
        <v>54</v>
      </c>
      <c r="Y40" s="716">
        <f>VLOOKUP($C40,'CLC TOURNAMENT TEAM'!$C$4:'CLC TOURNAMENT TEAM'!$Z$112,23,FALSE)</f>
        <v>98</v>
      </c>
      <c r="Z40" s="764"/>
      <c r="AA40" s="760">
        <f t="shared" si="0"/>
        <v>34</v>
      </c>
      <c r="AB40" s="687"/>
    </row>
    <row r="41" spans="1:28" ht="18">
      <c r="A41" s="756">
        <v>36</v>
      </c>
      <c r="B41" s="775" t="s">
        <v>26</v>
      </c>
      <c r="C41" s="752" t="s">
        <v>205</v>
      </c>
      <c r="D41" s="763">
        <f>VLOOKUP(C41,'Individual Conference Leaders'!$G$3:'Individual Conference Leaders'!$I$92,3,FALSE)</f>
        <v>5.5</v>
      </c>
      <c r="E41" s="715">
        <f>VLOOKUP($C41,'CLC TOURNAMENT TEAM'!$C$4:'CLC TOURNAMENT TEAM'!$Z$112,3,FALSE)</f>
        <v>6</v>
      </c>
      <c r="F41" s="715">
        <f>VLOOKUP($C41,'CLC TOURNAMENT TEAM'!$C$4:'CLC TOURNAMENT TEAM'!$Z$112,4,FALSE)</f>
        <v>3</v>
      </c>
      <c r="G41" s="715">
        <f>VLOOKUP($C41,'CLC TOURNAMENT TEAM'!$C$4:'CLC TOURNAMENT TEAM'!$Z$112,5,FALSE)</f>
        <v>7</v>
      </c>
      <c r="H41" s="715">
        <f>VLOOKUP($C41,'CLC TOURNAMENT TEAM'!$C$4:'CLC TOURNAMENT TEAM'!$Z$112,6,FALSE)</f>
        <v>4</v>
      </c>
      <c r="I41" s="715">
        <f>VLOOKUP($C41,'CLC TOURNAMENT TEAM'!$C$4:'CLC TOURNAMENT TEAM'!$Z$112,7,FALSE)</f>
        <v>4</v>
      </c>
      <c r="J41" s="715">
        <f>VLOOKUP($C41,'CLC TOURNAMENT TEAM'!$C$4:'CLC TOURNAMENT TEAM'!$Z$112,8,FALSE)</f>
        <v>4</v>
      </c>
      <c r="K41" s="715">
        <f>VLOOKUP($C41,'CLC TOURNAMENT TEAM'!$C$4:'CLC TOURNAMENT TEAM'!$Z$112,9,FALSE)</f>
        <v>6</v>
      </c>
      <c r="L41" s="715">
        <f>VLOOKUP($C41,'CLC TOURNAMENT TEAM'!$C$4:'CLC TOURNAMENT TEAM'!$Z$112,10,FALSE)</f>
        <v>3</v>
      </c>
      <c r="M41" s="715">
        <f>VLOOKUP($C41,'CLC TOURNAMENT TEAM'!$C$4:'CLC TOURNAMENT TEAM'!$Z$112,11,FALSE)</f>
        <v>9</v>
      </c>
      <c r="N41" s="715">
        <f>VLOOKUP($C41,'CLC TOURNAMENT TEAM'!$C$4:'CLC TOURNAMENT TEAM'!$Z$112,12,FALSE)</f>
        <v>46</v>
      </c>
      <c r="O41" s="715">
        <f>VLOOKUP($C41,'CLC TOURNAMENT TEAM'!$C$4:'CLC TOURNAMENT TEAM'!$Z$112,13,FALSE)</f>
        <v>5</v>
      </c>
      <c r="P41" s="715">
        <f>VLOOKUP($C41,'CLC TOURNAMENT TEAM'!$C$4:'CLC TOURNAMENT TEAM'!$Z$112,14,FALSE)</f>
        <v>6</v>
      </c>
      <c r="Q41" s="715">
        <f>VLOOKUP($C41,'CLC TOURNAMENT TEAM'!$C$4:'CLC TOURNAMENT TEAM'!$Z$112,15,FALSE)</f>
        <v>6</v>
      </c>
      <c r="R41" s="715">
        <f>VLOOKUP($C41,'CLC TOURNAMENT TEAM'!$C$4:'CLC TOURNAMENT TEAM'!$Z$112,16,FALSE)</f>
        <v>5</v>
      </c>
      <c r="S41" s="715">
        <f>VLOOKUP($C41,'CLC TOURNAMENT TEAM'!$C$4:'CLC TOURNAMENT TEAM'!$Z$112,17,FALSE)</f>
        <v>6</v>
      </c>
      <c r="T41" s="715">
        <f>VLOOKUP($C41,'CLC TOURNAMENT TEAM'!$C$4:'CLC TOURNAMENT TEAM'!$Z$112,18,FALSE)</f>
        <v>5</v>
      </c>
      <c r="U41" s="715">
        <f>VLOOKUP($C41,'CLC TOURNAMENT TEAM'!$C$4:'CLC TOURNAMENT TEAM'!$Z$112,19,FALSE)</f>
        <v>5</v>
      </c>
      <c r="V41" s="715">
        <f>VLOOKUP($C41,'CLC TOURNAMENT TEAM'!$C$4:'CLC TOURNAMENT TEAM'!$Z$112,20,FALSE)</f>
        <v>7</v>
      </c>
      <c r="W41" s="715">
        <f>VLOOKUP($C41,'CLC TOURNAMENT TEAM'!$C$4:'CLC TOURNAMENT TEAM'!$Z$112,21,FALSE)</f>
        <v>8</v>
      </c>
      <c r="X41" s="716">
        <f>VLOOKUP($C41,'CLC TOURNAMENT TEAM'!$C$4:'CLC TOURNAMENT TEAM'!$Z$112,22,FALSE)</f>
        <v>53</v>
      </c>
      <c r="Y41" s="716">
        <f>VLOOKUP($C41,'CLC TOURNAMENT TEAM'!$C$4:'CLC TOURNAMENT TEAM'!$Z$112,23,FALSE)</f>
        <v>99</v>
      </c>
      <c r="Z41" s="764"/>
      <c r="AA41" s="760">
        <f t="shared" si="0"/>
        <v>36</v>
      </c>
      <c r="AB41" s="687"/>
    </row>
    <row r="42" spans="1:28" ht="18">
      <c r="A42" s="756">
        <v>37</v>
      </c>
      <c r="B42" s="775" t="s">
        <v>26</v>
      </c>
      <c r="C42" s="752" t="s">
        <v>199</v>
      </c>
      <c r="D42" s="763">
        <f>VLOOKUP(C42,'Individual Conference Leaders'!$G$3:'Individual Conference Leaders'!$I$92,3,FALSE)</f>
        <v>3</v>
      </c>
      <c r="E42" s="715">
        <f>VLOOKUP($C42,'CLC TOURNAMENT TEAM'!$C$4:'CLC TOURNAMENT TEAM'!$Z$112,3,FALSE)</f>
        <v>7</v>
      </c>
      <c r="F42" s="715">
        <f>VLOOKUP($C42,'CLC TOURNAMENT TEAM'!$C$4:'CLC TOURNAMENT TEAM'!$Z$112,4,FALSE)</f>
        <v>4</v>
      </c>
      <c r="G42" s="715">
        <f>VLOOKUP($C42,'CLC TOURNAMENT TEAM'!$C$4:'CLC TOURNAMENT TEAM'!$Z$112,5,FALSE)</f>
        <v>6</v>
      </c>
      <c r="H42" s="715">
        <f>VLOOKUP($C42,'CLC TOURNAMENT TEAM'!$C$4:'CLC TOURNAMENT TEAM'!$Z$112,6,FALSE)</f>
        <v>5</v>
      </c>
      <c r="I42" s="715">
        <f>VLOOKUP($C42,'CLC TOURNAMENT TEAM'!$C$4:'CLC TOURNAMENT TEAM'!$Z$112,7,FALSE)</f>
        <v>4</v>
      </c>
      <c r="J42" s="715">
        <f>VLOOKUP($C42,'CLC TOURNAMENT TEAM'!$C$4:'CLC TOURNAMENT TEAM'!$Z$112,8,FALSE)</f>
        <v>6</v>
      </c>
      <c r="K42" s="715">
        <f>VLOOKUP($C42,'CLC TOURNAMENT TEAM'!$C$4:'CLC TOURNAMENT TEAM'!$Z$112,9,FALSE)</f>
        <v>6</v>
      </c>
      <c r="L42" s="715">
        <f>VLOOKUP($C42,'CLC TOURNAMENT TEAM'!$C$4:'CLC TOURNAMENT TEAM'!$Z$112,10,FALSE)</f>
        <v>3</v>
      </c>
      <c r="M42" s="715">
        <f>VLOOKUP($C42,'CLC TOURNAMENT TEAM'!$C$4:'CLC TOURNAMENT TEAM'!$Z$112,11,FALSE)</f>
        <v>6</v>
      </c>
      <c r="N42" s="715">
        <f>VLOOKUP($C42,'CLC TOURNAMENT TEAM'!$C$4:'CLC TOURNAMENT TEAM'!$Z$112,12,FALSE)</f>
        <v>47</v>
      </c>
      <c r="O42" s="715">
        <f>VLOOKUP($C42,'CLC TOURNAMENT TEAM'!$C$4:'CLC TOURNAMENT TEAM'!$Z$112,13,FALSE)</f>
        <v>6</v>
      </c>
      <c r="P42" s="715">
        <f>VLOOKUP($C42,'CLC TOURNAMENT TEAM'!$C$4:'CLC TOURNAMENT TEAM'!$Z$112,14,FALSE)</f>
        <v>6</v>
      </c>
      <c r="Q42" s="715">
        <f>VLOOKUP($C42,'CLC TOURNAMENT TEAM'!$C$4:'CLC TOURNAMENT TEAM'!$Z$112,15,FALSE)</f>
        <v>6</v>
      </c>
      <c r="R42" s="715">
        <f>VLOOKUP($C42,'CLC TOURNAMENT TEAM'!$C$4:'CLC TOURNAMENT TEAM'!$Z$112,16,FALSE)</f>
        <v>5</v>
      </c>
      <c r="S42" s="715">
        <f>VLOOKUP($C42,'CLC TOURNAMENT TEAM'!$C$4:'CLC TOURNAMENT TEAM'!$Z$112,17,FALSE)</f>
        <v>6</v>
      </c>
      <c r="T42" s="715">
        <f>VLOOKUP($C42,'CLC TOURNAMENT TEAM'!$C$4:'CLC TOURNAMENT TEAM'!$Z$112,18,FALSE)</f>
        <v>6</v>
      </c>
      <c r="U42" s="715">
        <f>VLOOKUP($C42,'CLC TOURNAMENT TEAM'!$C$4:'CLC TOURNAMENT TEAM'!$Z$112,19,FALSE)</f>
        <v>6</v>
      </c>
      <c r="V42" s="715">
        <f>VLOOKUP($C42,'CLC TOURNAMENT TEAM'!$C$4:'CLC TOURNAMENT TEAM'!$Z$112,20,FALSE)</f>
        <v>8</v>
      </c>
      <c r="W42" s="715">
        <f>VLOOKUP($C42,'CLC TOURNAMENT TEAM'!$C$4:'CLC TOURNAMENT TEAM'!$Z$112,21,FALSE)</f>
        <v>4</v>
      </c>
      <c r="X42" s="716">
        <f>VLOOKUP($C42,'CLC TOURNAMENT TEAM'!$C$4:'CLC TOURNAMENT TEAM'!$Z$112,22,FALSE)</f>
        <v>53</v>
      </c>
      <c r="Y42" s="716">
        <f>VLOOKUP($C42,'CLC TOURNAMENT TEAM'!$C$4:'CLC TOURNAMENT TEAM'!$Z$112,23,FALSE)</f>
        <v>100</v>
      </c>
      <c r="Z42" s="764"/>
      <c r="AA42" s="760">
        <f t="shared" si="0"/>
        <v>37</v>
      </c>
      <c r="AB42" s="687"/>
    </row>
    <row r="43" spans="1:28" ht="18">
      <c r="A43" s="756">
        <v>38</v>
      </c>
      <c r="B43" s="775" t="s">
        <v>26</v>
      </c>
      <c r="C43" s="752" t="s">
        <v>207</v>
      </c>
      <c r="D43" s="763">
        <f>VLOOKUP(C43,'Individual Conference Leaders'!$G$3:'Individual Conference Leaders'!$I$92,3,FALSE)</f>
        <v>5.5</v>
      </c>
      <c r="E43" s="715">
        <f>VLOOKUP($C43,'CLC TOURNAMENT TEAM'!$C$4:'CLC TOURNAMENT TEAM'!$Z$112,3,FALSE)</f>
        <v>7</v>
      </c>
      <c r="F43" s="715">
        <f>VLOOKUP($C43,'CLC TOURNAMENT TEAM'!$C$4:'CLC TOURNAMENT TEAM'!$Z$112,4,FALSE)</f>
        <v>5</v>
      </c>
      <c r="G43" s="715">
        <f>VLOOKUP($C43,'CLC TOURNAMENT TEAM'!$C$4:'CLC TOURNAMENT TEAM'!$Z$112,5,FALSE)</f>
        <v>6</v>
      </c>
      <c r="H43" s="715">
        <f>VLOOKUP($C43,'CLC TOURNAMENT TEAM'!$C$4:'CLC TOURNAMENT TEAM'!$Z$112,6,FALSE)</f>
        <v>5</v>
      </c>
      <c r="I43" s="715">
        <f>VLOOKUP($C43,'CLC TOURNAMENT TEAM'!$C$4:'CLC TOURNAMENT TEAM'!$Z$112,7,FALSE)</f>
        <v>4</v>
      </c>
      <c r="J43" s="715">
        <f>VLOOKUP($C43,'CLC TOURNAMENT TEAM'!$C$4:'CLC TOURNAMENT TEAM'!$Z$112,8,FALSE)</f>
        <v>6</v>
      </c>
      <c r="K43" s="715">
        <f>VLOOKUP($C43,'CLC TOURNAMENT TEAM'!$C$4:'CLC TOURNAMENT TEAM'!$Z$112,9,FALSE)</f>
        <v>6</v>
      </c>
      <c r="L43" s="715">
        <f>VLOOKUP($C43,'CLC TOURNAMENT TEAM'!$C$4:'CLC TOURNAMENT TEAM'!$Z$112,10,FALSE)</f>
        <v>4</v>
      </c>
      <c r="M43" s="715">
        <f>VLOOKUP($C43,'CLC TOURNAMENT TEAM'!$C$4:'CLC TOURNAMENT TEAM'!$Z$112,11,FALSE)</f>
        <v>7</v>
      </c>
      <c r="N43" s="715">
        <f>VLOOKUP($C43,'CLC TOURNAMENT TEAM'!$C$4:'CLC TOURNAMENT TEAM'!$Z$112,12,FALSE)</f>
        <v>50</v>
      </c>
      <c r="O43" s="715">
        <f>VLOOKUP($C43,'CLC TOURNAMENT TEAM'!$C$4:'CLC TOURNAMENT TEAM'!$Z$112,13,FALSE)</f>
        <v>6</v>
      </c>
      <c r="P43" s="715">
        <f>VLOOKUP($C43,'CLC TOURNAMENT TEAM'!$C$4:'CLC TOURNAMENT TEAM'!$Z$112,14,FALSE)</f>
        <v>5</v>
      </c>
      <c r="Q43" s="715">
        <f>VLOOKUP($C43,'CLC TOURNAMENT TEAM'!$C$4:'CLC TOURNAMENT TEAM'!$Z$112,15,FALSE)</f>
        <v>6</v>
      </c>
      <c r="R43" s="715">
        <f>VLOOKUP($C43,'CLC TOURNAMENT TEAM'!$C$4:'CLC TOURNAMENT TEAM'!$Z$112,16,FALSE)</f>
        <v>4</v>
      </c>
      <c r="S43" s="715">
        <f>VLOOKUP($C43,'CLC TOURNAMENT TEAM'!$C$4:'CLC TOURNAMENT TEAM'!$Z$112,17,FALSE)</f>
        <v>6</v>
      </c>
      <c r="T43" s="715">
        <f>VLOOKUP($C43,'CLC TOURNAMENT TEAM'!$C$4:'CLC TOURNAMENT TEAM'!$Z$112,18,FALSE)</f>
        <v>7</v>
      </c>
      <c r="U43" s="715">
        <f>VLOOKUP($C43,'CLC TOURNAMENT TEAM'!$C$4:'CLC TOURNAMENT TEAM'!$Z$112,19,FALSE)</f>
        <v>4</v>
      </c>
      <c r="V43" s="715">
        <f>VLOOKUP($C43,'CLC TOURNAMENT TEAM'!$C$4:'CLC TOURNAMENT TEAM'!$Z$112,20,FALSE)</f>
        <v>7</v>
      </c>
      <c r="W43" s="715">
        <f>VLOOKUP($C43,'CLC TOURNAMENT TEAM'!$C$4:'CLC TOURNAMENT TEAM'!$Z$112,21,FALSE)</f>
        <v>5</v>
      </c>
      <c r="X43" s="716">
        <f>VLOOKUP($C43,'CLC TOURNAMENT TEAM'!$C$4:'CLC TOURNAMENT TEAM'!$Z$112,22,FALSE)</f>
        <v>50</v>
      </c>
      <c r="Y43" s="716">
        <f>VLOOKUP($C43,'CLC TOURNAMENT TEAM'!$C$4:'CLC TOURNAMENT TEAM'!$Z$112,23,FALSE)</f>
        <v>100</v>
      </c>
      <c r="Z43" s="764"/>
      <c r="AA43" s="760">
        <f t="shared" si="0"/>
        <v>37</v>
      </c>
      <c r="AB43" s="687"/>
    </row>
    <row r="44" spans="1:28" ht="18">
      <c r="A44" s="756">
        <v>39</v>
      </c>
      <c r="B44" s="775" t="s">
        <v>26</v>
      </c>
      <c r="C44" s="752" t="s">
        <v>154</v>
      </c>
      <c r="D44" s="763">
        <f>VLOOKUP(C44,'Individual Conference Leaders'!$G$3:'Individual Conference Leaders'!$I$92,3,FALSE)</f>
        <v>3.33</v>
      </c>
      <c r="E44" s="715">
        <f>VLOOKUP($C44,'CLC TOURNAMENT TEAM'!$C$4:'CLC TOURNAMENT TEAM'!$Z$112,3,FALSE)</f>
        <v>5</v>
      </c>
      <c r="F44" s="715">
        <f>VLOOKUP($C44,'CLC TOURNAMENT TEAM'!$C$4:'CLC TOURNAMENT TEAM'!$Z$112,4,FALSE)</f>
        <v>6</v>
      </c>
      <c r="G44" s="715">
        <f>VLOOKUP($C44,'CLC TOURNAMENT TEAM'!$C$4:'CLC TOURNAMENT TEAM'!$Z$112,5,FALSE)</f>
        <v>5</v>
      </c>
      <c r="H44" s="715">
        <f>VLOOKUP($C44,'CLC TOURNAMENT TEAM'!$C$4:'CLC TOURNAMENT TEAM'!$Z$112,6,FALSE)</f>
        <v>7</v>
      </c>
      <c r="I44" s="715">
        <f>VLOOKUP($C44,'CLC TOURNAMENT TEAM'!$C$4:'CLC TOURNAMENT TEAM'!$Z$112,7,FALSE)</f>
        <v>4</v>
      </c>
      <c r="J44" s="715">
        <f>VLOOKUP($C44,'CLC TOURNAMENT TEAM'!$C$4:'CLC TOURNAMENT TEAM'!$Z$112,8,FALSE)</f>
        <v>7</v>
      </c>
      <c r="K44" s="715">
        <f>VLOOKUP($C44,'CLC TOURNAMENT TEAM'!$C$4:'CLC TOURNAMENT TEAM'!$Z$112,9,FALSE)</f>
        <v>8</v>
      </c>
      <c r="L44" s="715">
        <f>VLOOKUP($C44,'CLC TOURNAMENT TEAM'!$C$4:'CLC TOURNAMENT TEAM'!$Z$112,10,FALSE)</f>
        <v>4</v>
      </c>
      <c r="M44" s="715">
        <f>VLOOKUP($C44,'CLC TOURNAMENT TEAM'!$C$4:'CLC TOURNAMENT TEAM'!$Z$112,11,FALSE)</f>
        <v>6</v>
      </c>
      <c r="N44" s="715">
        <f>VLOOKUP($C44,'CLC TOURNAMENT TEAM'!$C$4:'CLC TOURNAMENT TEAM'!$Z$112,12,FALSE)</f>
        <v>52</v>
      </c>
      <c r="O44" s="715">
        <f>VLOOKUP($C44,'CLC TOURNAMENT TEAM'!$C$4:'CLC TOURNAMENT TEAM'!$Z$112,13,FALSE)</f>
        <v>6</v>
      </c>
      <c r="P44" s="715">
        <f>VLOOKUP($C44,'CLC TOURNAMENT TEAM'!$C$4:'CLC TOURNAMENT TEAM'!$Z$112,14,FALSE)</f>
        <v>3</v>
      </c>
      <c r="Q44" s="715">
        <f>VLOOKUP($C44,'CLC TOURNAMENT TEAM'!$C$4:'CLC TOURNAMENT TEAM'!$Z$112,15,FALSE)</f>
        <v>5</v>
      </c>
      <c r="R44" s="715">
        <f>VLOOKUP($C44,'CLC TOURNAMENT TEAM'!$C$4:'CLC TOURNAMENT TEAM'!$Z$112,16,FALSE)</f>
        <v>6</v>
      </c>
      <c r="S44" s="715">
        <f>VLOOKUP($C44,'CLC TOURNAMENT TEAM'!$C$4:'CLC TOURNAMENT TEAM'!$Z$112,17,FALSE)</f>
        <v>7</v>
      </c>
      <c r="T44" s="715">
        <f>VLOOKUP($C44,'CLC TOURNAMENT TEAM'!$C$4:'CLC TOURNAMENT TEAM'!$Z$112,18,FALSE)</f>
        <v>5</v>
      </c>
      <c r="U44" s="715">
        <f>VLOOKUP($C44,'CLC TOURNAMENT TEAM'!$C$4:'CLC TOURNAMENT TEAM'!$Z$112,19,FALSE)</f>
        <v>5</v>
      </c>
      <c r="V44" s="715">
        <f>VLOOKUP($C44,'CLC TOURNAMENT TEAM'!$C$4:'CLC TOURNAMENT TEAM'!$Z$112,20,FALSE)</f>
        <v>6</v>
      </c>
      <c r="W44" s="715">
        <f>VLOOKUP($C44,'CLC TOURNAMENT TEAM'!$C$4:'CLC TOURNAMENT TEAM'!$Z$112,21,FALSE)</f>
        <v>5</v>
      </c>
      <c r="X44" s="716">
        <f>VLOOKUP($C44,'CLC TOURNAMENT TEAM'!$C$4:'CLC TOURNAMENT TEAM'!$Z$112,22,FALSE)</f>
        <v>48</v>
      </c>
      <c r="Y44" s="716">
        <f>VLOOKUP($C44,'CLC TOURNAMENT TEAM'!$C$4:'CLC TOURNAMENT TEAM'!$Z$112,23,FALSE)</f>
        <v>100</v>
      </c>
      <c r="Z44" s="764"/>
      <c r="AA44" s="760">
        <f t="shared" si="0"/>
        <v>37</v>
      </c>
      <c r="AB44" s="687"/>
    </row>
    <row r="45" spans="1:28" ht="18">
      <c r="A45" s="756">
        <v>40</v>
      </c>
      <c r="B45" s="775" t="s">
        <v>26</v>
      </c>
      <c r="C45" s="752" t="s">
        <v>200</v>
      </c>
      <c r="D45" s="763">
        <f>VLOOKUP(C45,'Individual Conference Leaders'!$G$3:'Individual Conference Leaders'!$I$92,3,FALSE)</f>
        <v>0</v>
      </c>
      <c r="E45" s="715">
        <f>VLOOKUP($C45,'CLC TOURNAMENT TEAM'!$C$4:'CLC TOURNAMENT TEAM'!$Z$112,3,FALSE)</f>
        <v>5</v>
      </c>
      <c r="F45" s="715">
        <f>VLOOKUP($C45,'CLC TOURNAMENT TEAM'!$C$4:'CLC TOURNAMENT TEAM'!$Z$112,4,FALSE)</f>
        <v>4</v>
      </c>
      <c r="G45" s="715">
        <f>VLOOKUP($C45,'CLC TOURNAMENT TEAM'!$C$4:'CLC TOURNAMENT TEAM'!$Z$112,5,FALSE)</f>
        <v>7</v>
      </c>
      <c r="H45" s="715">
        <f>VLOOKUP($C45,'CLC TOURNAMENT TEAM'!$C$4:'CLC TOURNAMENT TEAM'!$Z$112,6,FALSE)</f>
        <v>5</v>
      </c>
      <c r="I45" s="715">
        <f>VLOOKUP($C45,'CLC TOURNAMENT TEAM'!$C$4:'CLC TOURNAMENT TEAM'!$Z$112,7,FALSE)</f>
        <v>5</v>
      </c>
      <c r="J45" s="715">
        <f>VLOOKUP($C45,'CLC TOURNAMENT TEAM'!$C$4:'CLC TOURNAMENT TEAM'!$Z$112,8,FALSE)</f>
        <v>5</v>
      </c>
      <c r="K45" s="715">
        <f>VLOOKUP($C45,'CLC TOURNAMENT TEAM'!$C$4:'CLC TOURNAMENT TEAM'!$Z$112,9,FALSE)</f>
        <v>7</v>
      </c>
      <c r="L45" s="715">
        <f>VLOOKUP($C45,'CLC TOURNAMENT TEAM'!$C$4:'CLC TOURNAMENT TEAM'!$Z$112,10,FALSE)</f>
        <v>4</v>
      </c>
      <c r="M45" s="715">
        <f>VLOOKUP($C45,'CLC TOURNAMENT TEAM'!$C$4:'CLC TOURNAMENT TEAM'!$Z$112,11,FALSE)</f>
        <v>5</v>
      </c>
      <c r="N45" s="715">
        <f>VLOOKUP($C45,'CLC TOURNAMENT TEAM'!$C$4:'CLC TOURNAMENT TEAM'!$Z$112,12,FALSE)</f>
        <v>47</v>
      </c>
      <c r="O45" s="715">
        <f>VLOOKUP($C45,'CLC TOURNAMENT TEAM'!$C$4:'CLC TOURNAMENT TEAM'!$Z$112,13,FALSE)</f>
        <v>6</v>
      </c>
      <c r="P45" s="715">
        <f>VLOOKUP($C45,'CLC TOURNAMENT TEAM'!$C$4:'CLC TOURNAMENT TEAM'!$Z$112,14,FALSE)</f>
        <v>4</v>
      </c>
      <c r="Q45" s="715">
        <f>VLOOKUP($C45,'CLC TOURNAMENT TEAM'!$C$4:'CLC TOURNAMENT TEAM'!$Z$112,15,FALSE)</f>
        <v>6</v>
      </c>
      <c r="R45" s="715">
        <f>VLOOKUP($C45,'CLC TOURNAMENT TEAM'!$C$4:'CLC TOURNAMENT TEAM'!$Z$112,16,FALSE)</f>
        <v>5</v>
      </c>
      <c r="S45" s="715">
        <f>VLOOKUP($C45,'CLC TOURNAMENT TEAM'!$C$4:'CLC TOURNAMENT TEAM'!$Z$112,17,FALSE)</f>
        <v>7</v>
      </c>
      <c r="T45" s="715">
        <f>VLOOKUP($C45,'CLC TOURNAMENT TEAM'!$C$4:'CLC TOURNAMENT TEAM'!$Z$112,18,FALSE)</f>
        <v>7</v>
      </c>
      <c r="U45" s="715">
        <f>VLOOKUP($C45,'CLC TOURNAMENT TEAM'!$C$4:'CLC TOURNAMENT TEAM'!$Z$112,19,FALSE)</f>
        <v>7</v>
      </c>
      <c r="V45" s="715">
        <f>VLOOKUP($C45,'CLC TOURNAMENT TEAM'!$C$4:'CLC TOURNAMENT TEAM'!$Z$112,20,FALSE)</f>
        <v>7</v>
      </c>
      <c r="W45" s="715">
        <f>VLOOKUP($C45,'CLC TOURNAMENT TEAM'!$C$4:'CLC TOURNAMENT TEAM'!$Z$112,21,FALSE)</f>
        <v>6</v>
      </c>
      <c r="X45" s="716">
        <f>VLOOKUP($C45,'CLC TOURNAMENT TEAM'!$C$4:'CLC TOURNAMENT TEAM'!$Z$112,22,FALSE)</f>
        <v>55</v>
      </c>
      <c r="Y45" s="716">
        <f>VLOOKUP($C45,'CLC TOURNAMENT TEAM'!$C$4:'CLC TOURNAMENT TEAM'!$Z$112,23,FALSE)</f>
        <v>102</v>
      </c>
      <c r="Z45" s="764"/>
      <c r="AA45" s="760">
        <f t="shared" si="0"/>
        <v>40</v>
      </c>
      <c r="AB45" s="687"/>
    </row>
    <row r="46" spans="1:28" ht="18">
      <c r="A46" s="756">
        <v>41</v>
      </c>
      <c r="B46" s="775" t="s">
        <v>28</v>
      </c>
      <c r="C46" s="752" t="s">
        <v>206</v>
      </c>
      <c r="D46" s="763">
        <f>VLOOKUP(C46,'Individual Conference Leaders'!$G$3:'Individual Conference Leaders'!$I$92,3,FALSE)</f>
        <v>0</v>
      </c>
      <c r="E46" s="715">
        <f>VLOOKUP($C46,'CLC TOURNAMENT TEAM'!$C$4:'CLC TOURNAMENT TEAM'!$Z$112,3,FALSE)</f>
        <v>6</v>
      </c>
      <c r="F46" s="715">
        <f>VLOOKUP($C46,'CLC TOURNAMENT TEAM'!$C$4:'CLC TOURNAMENT TEAM'!$Z$112,4,FALSE)</f>
        <v>5</v>
      </c>
      <c r="G46" s="715">
        <f>VLOOKUP($C46,'CLC TOURNAMENT TEAM'!$C$4:'CLC TOURNAMENT TEAM'!$Z$112,5,FALSE)</f>
        <v>9</v>
      </c>
      <c r="H46" s="715">
        <f>VLOOKUP($C46,'CLC TOURNAMENT TEAM'!$C$4:'CLC TOURNAMENT TEAM'!$Z$112,6,FALSE)</f>
        <v>5</v>
      </c>
      <c r="I46" s="715">
        <f>VLOOKUP($C46,'CLC TOURNAMENT TEAM'!$C$4:'CLC TOURNAMENT TEAM'!$Z$112,7,FALSE)</f>
        <v>5</v>
      </c>
      <c r="J46" s="715">
        <f>VLOOKUP($C46,'CLC TOURNAMENT TEAM'!$C$4:'CLC TOURNAMENT TEAM'!$Z$112,8,FALSE)</f>
        <v>5</v>
      </c>
      <c r="K46" s="715">
        <f>VLOOKUP($C46,'CLC TOURNAMENT TEAM'!$C$4:'CLC TOURNAMENT TEAM'!$Z$112,9,FALSE)</f>
        <v>8</v>
      </c>
      <c r="L46" s="715">
        <f>VLOOKUP($C46,'CLC TOURNAMENT TEAM'!$C$4:'CLC TOURNAMENT TEAM'!$Z$112,10,FALSE)</f>
        <v>6</v>
      </c>
      <c r="M46" s="715">
        <f>VLOOKUP($C46,'CLC TOURNAMENT TEAM'!$C$4:'CLC TOURNAMENT TEAM'!$Z$112,11,FALSE)</f>
        <v>5</v>
      </c>
      <c r="N46" s="715">
        <f>VLOOKUP($C46,'CLC TOURNAMENT TEAM'!$C$4:'CLC TOURNAMENT TEAM'!$Z$112,12,FALSE)</f>
        <v>54</v>
      </c>
      <c r="O46" s="715">
        <f>VLOOKUP($C46,'CLC TOURNAMENT TEAM'!$C$4:'CLC TOURNAMENT TEAM'!$Z$112,13,FALSE)</f>
        <v>4</v>
      </c>
      <c r="P46" s="715">
        <f>VLOOKUP($C46,'CLC TOURNAMENT TEAM'!$C$4:'CLC TOURNAMENT TEAM'!$Z$112,14,FALSE)</f>
        <v>4</v>
      </c>
      <c r="Q46" s="715">
        <f>VLOOKUP($C46,'CLC TOURNAMENT TEAM'!$C$4:'CLC TOURNAMENT TEAM'!$Z$112,15,FALSE)</f>
        <v>5</v>
      </c>
      <c r="R46" s="715">
        <f>VLOOKUP($C46,'CLC TOURNAMENT TEAM'!$C$4:'CLC TOURNAMENT TEAM'!$Z$112,16,FALSE)</f>
        <v>6</v>
      </c>
      <c r="S46" s="715">
        <f>VLOOKUP($C46,'CLC TOURNAMENT TEAM'!$C$4:'CLC TOURNAMENT TEAM'!$Z$112,17,FALSE)</f>
        <v>6</v>
      </c>
      <c r="T46" s="715">
        <f>VLOOKUP($C46,'CLC TOURNAMENT TEAM'!$C$4:'CLC TOURNAMENT TEAM'!$Z$112,18,FALSE)</f>
        <v>6</v>
      </c>
      <c r="U46" s="715">
        <f>VLOOKUP($C46,'CLC TOURNAMENT TEAM'!$C$4:'CLC TOURNAMENT TEAM'!$Z$112,19,FALSE)</f>
        <v>5</v>
      </c>
      <c r="V46" s="715">
        <f>VLOOKUP($C46,'CLC TOURNAMENT TEAM'!$C$4:'CLC TOURNAMENT TEAM'!$Z$112,20,FALSE)</f>
        <v>8</v>
      </c>
      <c r="W46" s="715">
        <f>VLOOKUP($C46,'CLC TOURNAMENT TEAM'!$C$4:'CLC TOURNAMENT TEAM'!$Z$112,21,FALSE)</f>
        <v>4</v>
      </c>
      <c r="X46" s="716">
        <f>VLOOKUP($C46,'CLC TOURNAMENT TEAM'!$C$4:'CLC TOURNAMENT TEAM'!$Z$112,22,FALSE)</f>
        <v>48</v>
      </c>
      <c r="Y46" s="716">
        <f>VLOOKUP($C46,'CLC TOURNAMENT TEAM'!$C$4:'CLC TOURNAMENT TEAM'!$Z$112,23,FALSE)</f>
        <v>102</v>
      </c>
      <c r="Z46" s="764"/>
      <c r="AA46" s="760">
        <f t="shared" si="0"/>
        <v>40</v>
      </c>
      <c r="AB46" s="687"/>
    </row>
    <row r="47" spans="1:28" ht="18">
      <c r="A47" s="756">
        <v>42</v>
      </c>
      <c r="B47" s="775" t="s">
        <v>28</v>
      </c>
      <c r="C47" s="752" t="s">
        <v>159</v>
      </c>
      <c r="D47" s="763">
        <f>VLOOKUP(C47,'Individual Conference Leaders'!$G$3:'Individual Conference Leaders'!$I$92,3,FALSE)</f>
        <v>7</v>
      </c>
      <c r="E47" s="715">
        <f>VLOOKUP($C47,'CLC TOURNAMENT TEAM'!$C$4:'CLC TOURNAMENT TEAM'!$Z$112,3,FALSE)</f>
        <v>5</v>
      </c>
      <c r="F47" s="715">
        <f>VLOOKUP($C47,'CLC TOURNAMENT TEAM'!$C$4:'CLC TOURNAMENT TEAM'!$Z$112,4,FALSE)</f>
        <v>4</v>
      </c>
      <c r="G47" s="715">
        <f>VLOOKUP($C47,'CLC TOURNAMENT TEAM'!$C$4:'CLC TOURNAMENT TEAM'!$Z$112,5,FALSE)</f>
        <v>6</v>
      </c>
      <c r="H47" s="715">
        <f>VLOOKUP($C47,'CLC TOURNAMENT TEAM'!$C$4:'CLC TOURNAMENT TEAM'!$Z$112,6,FALSE)</f>
        <v>4</v>
      </c>
      <c r="I47" s="715">
        <f>VLOOKUP($C47,'CLC TOURNAMENT TEAM'!$C$4:'CLC TOURNAMENT TEAM'!$Z$112,7,FALSE)</f>
        <v>4</v>
      </c>
      <c r="J47" s="715">
        <f>VLOOKUP($C47,'CLC TOURNAMENT TEAM'!$C$4:'CLC TOURNAMENT TEAM'!$Z$112,8,FALSE)</f>
        <v>7</v>
      </c>
      <c r="K47" s="715">
        <f>VLOOKUP($C47,'CLC TOURNAMENT TEAM'!$C$4:'CLC TOURNAMENT TEAM'!$Z$112,9,FALSE)</f>
        <v>7</v>
      </c>
      <c r="L47" s="715">
        <f>VLOOKUP($C47,'CLC TOURNAMENT TEAM'!$C$4:'CLC TOURNAMENT TEAM'!$Z$112,10,FALSE)</f>
        <v>3</v>
      </c>
      <c r="M47" s="715">
        <f>VLOOKUP($C47,'CLC TOURNAMENT TEAM'!$C$4:'CLC TOURNAMENT TEAM'!$Z$112,11,FALSE)</f>
        <v>7</v>
      </c>
      <c r="N47" s="715">
        <f>VLOOKUP($C47,'CLC TOURNAMENT TEAM'!$C$4:'CLC TOURNAMENT TEAM'!$Z$112,12,FALSE)</f>
        <v>47</v>
      </c>
      <c r="O47" s="715">
        <f>VLOOKUP($C47,'CLC TOURNAMENT TEAM'!$C$4:'CLC TOURNAMENT TEAM'!$Z$112,13,FALSE)</f>
        <v>7</v>
      </c>
      <c r="P47" s="715">
        <f>VLOOKUP($C47,'CLC TOURNAMENT TEAM'!$C$4:'CLC TOURNAMENT TEAM'!$Z$112,14,FALSE)</f>
        <v>6</v>
      </c>
      <c r="Q47" s="715">
        <f>VLOOKUP($C47,'CLC TOURNAMENT TEAM'!$C$4:'CLC TOURNAMENT TEAM'!$Z$112,15,FALSE)</f>
        <v>6</v>
      </c>
      <c r="R47" s="715">
        <f>VLOOKUP($C47,'CLC TOURNAMENT TEAM'!$C$4:'CLC TOURNAMENT TEAM'!$Z$112,16,FALSE)</f>
        <v>6</v>
      </c>
      <c r="S47" s="715">
        <f>VLOOKUP($C47,'CLC TOURNAMENT TEAM'!$C$4:'CLC TOURNAMENT TEAM'!$Z$112,17,FALSE)</f>
        <v>5</v>
      </c>
      <c r="T47" s="715">
        <f>VLOOKUP($C47,'CLC TOURNAMENT TEAM'!$C$4:'CLC TOURNAMENT TEAM'!$Z$112,18,FALSE)</f>
        <v>7</v>
      </c>
      <c r="U47" s="715">
        <f>VLOOKUP($C47,'CLC TOURNAMENT TEAM'!$C$4:'CLC TOURNAMENT TEAM'!$Z$112,19,FALSE)</f>
        <v>4</v>
      </c>
      <c r="V47" s="715">
        <f>VLOOKUP($C47,'CLC TOURNAMENT TEAM'!$C$4:'CLC TOURNAMENT TEAM'!$Z$112,20,FALSE)</f>
        <v>8</v>
      </c>
      <c r="W47" s="715">
        <f>VLOOKUP($C47,'CLC TOURNAMENT TEAM'!$C$4:'CLC TOURNAMENT TEAM'!$Z$112,21,FALSE)</f>
        <v>6</v>
      </c>
      <c r="X47" s="716">
        <f>VLOOKUP($C47,'CLC TOURNAMENT TEAM'!$C$4:'CLC TOURNAMENT TEAM'!$Z$112,22,FALSE)</f>
        <v>55</v>
      </c>
      <c r="Y47" s="716">
        <f>VLOOKUP($C47,'CLC TOURNAMENT TEAM'!$C$4:'CLC TOURNAMENT TEAM'!$Z$112,23,FALSE)</f>
        <v>102</v>
      </c>
      <c r="Z47" s="764"/>
      <c r="AA47" s="760">
        <f t="shared" si="0"/>
        <v>40</v>
      </c>
      <c r="AB47" s="687"/>
    </row>
    <row r="48" spans="1:28" ht="18">
      <c r="A48" s="756">
        <v>43</v>
      </c>
      <c r="B48" s="775" t="s">
        <v>28</v>
      </c>
      <c r="C48" s="752" t="s">
        <v>188</v>
      </c>
      <c r="D48" s="763">
        <f>VLOOKUP(C48,'Individual Conference Leaders'!$G$3:'Individual Conference Leaders'!$I$92,3,FALSE)</f>
        <v>0</v>
      </c>
      <c r="E48" s="715">
        <f>VLOOKUP($C48,'CLC TOURNAMENT TEAM'!$C$4:'CLC TOURNAMENT TEAM'!$Z$112,3,FALSE)</f>
        <v>6</v>
      </c>
      <c r="F48" s="715">
        <f>VLOOKUP($C48,'CLC TOURNAMENT TEAM'!$C$4:'CLC TOURNAMENT TEAM'!$Z$112,4,FALSE)</f>
        <v>5</v>
      </c>
      <c r="G48" s="715">
        <f>VLOOKUP($C48,'CLC TOURNAMENT TEAM'!$C$4:'CLC TOURNAMENT TEAM'!$Z$112,5,FALSE)</f>
        <v>6</v>
      </c>
      <c r="H48" s="715">
        <f>VLOOKUP($C48,'CLC TOURNAMENT TEAM'!$C$4:'CLC TOURNAMENT TEAM'!$Z$112,6,FALSE)</f>
        <v>4</v>
      </c>
      <c r="I48" s="715">
        <f>VLOOKUP($C48,'CLC TOURNAMENT TEAM'!$C$4:'CLC TOURNAMENT TEAM'!$Z$112,7,FALSE)</f>
        <v>6</v>
      </c>
      <c r="J48" s="715">
        <f>VLOOKUP($C48,'CLC TOURNAMENT TEAM'!$C$4:'CLC TOURNAMENT TEAM'!$Z$112,8,FALSE)</f>
        <v>6</v>
      </c>
      <c r="K48" s="715">
        <f>VLOOKUP($C48,'CLC TOURNAMENT TEAM'!$C$4:'CLC TOURNAMENT TEAM'!$Z$112,9,FALSE)</f>
        <v>9</v>
      </c>
      <c r="L48" s="715">
        <f>VLOOKUP($C48,'CLC TOURNAMENT TEAM'!$C$4:'CLC TOURNAMENT TEAM'!$Z$112,10,FALSE)</f>
        <v>5</v>
      </c>
      <c r="M48" s="715">
        <f>VLOOKUP($C48,'CLC TOURNAMENT TEAM'!$C$4:'CLC TOURNAMENT TEAM'!$Z$112,11,FALSE)</f>
        <v>6</v>
      </c>
      <c r="N48" s="715">
        <f>VLOOKUP($C48,'CLC TOURNAMENT TEAM'!$C$4:'CLC TOURNAMENT TEAM'!$Z$112,12,FALSE)</f>
        <v>53</v>
      </c>
      <c r="O48" s="715">
        <f>VLOOKUP($C48,'CLC TOURNAMENT TEAM'!$C$4:'CLC TOURNAMENT TEAM'!$Z$112,13,FALSE)</f>
        <v>6</v>
      </c>
      <c r="P48" s="715">
        <f>VLOOKUP($C48,'CLC TOURNAMENT TEAM'!$C$4:'CLC TOURNAMENT TEAM'!$Z$112,14,FALSE)</f>
        <v>5</v>
      </c>
      <c r="Q48" s="715">
        <f>VLOOKUP($C48,'CLC TOURNAMENT TEAM'!$C$4:'CLC TOURNAMENT TEAM'!$Z$112,15,FALSE)</f>
        <v>5</v>
      </c>
      <c r="R48" s="715">
        <f>VLOOKUP($C48,'CLC TOURNAMENT TEAM'!$C$4:'CLC TOURNAMENT TEAM'!$Z$112,16,FALSE)</f>
        <v>4</v>
      </c>
      <c r="S48" s="715">
        <f>VLOOKUP($C48,'CLC TOURNAMENT TEAM'!$C$4:'CLC TOURNAMENT TEAM'!$Z$112,17,FALSE)</f>
        <v>7</v>
      </c>
      <c r="T48" s="715">
        <f>VLOOKUP($C48,'CLC TOURNAMENT TEAM'!$C$4:'CLC TOURNAMENT TEAM'!$Z$112,18,FALSE)</f>
        <v>7</v>
      </c>
      <c r="U48" s="715">
        <f>VLOOKUP($C48,'CLC TOURNAMENT TEAM'!$C$4:'CLC TOURNAMENT TEAM'!$Z$112,19,FALSE)</f>
        <v>5</v>
      </c>
      <c r="V48" s="715">
        <f>VLOOKUP($C48,'CLC TOURNAMENT TEAM'!$C$4:'CLC TOURNAMENT TEAM'!$Z$112,20,FALSE)</f>
        <v>7</v>
      </c>
      <c r="W48" s="715">
        <f>VLOOKUP($C48,'CLC TOURNAMENT TEAM'!$C$4:'CLC TOURNAMENT TEAM'!$Z$112,21,FALSE)</f>
        <v>5</v>
      </c>
      <c r="X48" s="716">
        <f>VLOOKUP($C48,'CLC TOURNAMENT TEAM'!$C$4:'CLC TOURNAMENT TEAM'!$Z$112,22,FALSE)</f>
        <v>51</v>
      </c>
      <c r="Y48" s="716">
        <f>VLOOKUP($C48,'CLC TOURNAMENT TEAM'!$C$4:'CLC TOURNAMENT TEAM'!$Z$112,23,FALSE)</f>
        <v>104</v>
      </c>
      <c r="Z48" s="764"/>
      <c r="AA48" s="760">
        <f t="shared" si="0"/>
        <v>43</v>
      </c>
      <c r="AB48" s="687"/>
    </row>
    <row r="49" spans="1:28" ht="18">
      <c r="A49" s="756">
        <v>44</v>
      </c>
      <c r="B49" s="775" t="s">
        <v>28</v>
      </c>
      <c r="C49" s="752" t="s">
        <v>177</v>
      </c>
      <c r="D49" s="763">
        <f>VLOOKUP(C49,'Individual Conference Leaders'!$G$3:'Individual Conference Leaders'!$I$92,3,FALSE)</f>
        <v>3.5</v>
      </c>
      <c r="E49" s="715">
        <f>VLOOKUP($C49,'CLC TOURNAMENT TEAM'!$C$4:'CLC TOURNAMENT TEAM'!$Z$112,3,FALSE)</f>
        <v>8</v>
      </c>
      <c r="F49" s="715">
        <f>VLOOKUP($C49,'CLC TOURNAMENT TEAM'!$C$4:'CLC TOURNAMENT TEAM'!$Z$112,4,FALSE)</f>
        <v>7</v>
      </c>
      <c r="G49" s="715">
        <f>VLOOKUP($C49,'CLC TOURNAMENT TEAM'!$C$4:'CLC TOURNAMENT TEAM'!$Z$112,5,FALSE)</f>
        <v>7</v>
      </c>
      <c r="H49" s="715">
        <f>VLOOKUP($C49,'CLC TOURNAMENT TEAM'!$C$4:'CLC TOURNAMENT TEAM'!$Z$112,6,FALSE)</f>
        <v>4</v>
      </c>
      <c r="I49" s="715">
        <f>VLOOKUP($C49,'CLC TOURNAMENT TEAM'!$C$4:'CLC TOURNAMENT TEAM'!$Z$112,7,FALSE)</f>
        <v>7</v>
      </c>
      <c r="J49" s="715">
        <f>VLOOKUP($C49,'CLC TOURNAMENT TEAM'!$C$4:'CLC TOURNAMENT TEAM'!$Z$112,8,FALSE)</f>
        <v>5</v>
      </c>
      <c r="K49" s="715">
        <f>VLOOKUP($C49,'CLC TOURNAMENT TEAM'!$C$4:'CLC TOURNAMENT TEAM'!$Z$112,9,FALSE)</f>
        <v>10</v>
      </c>
      <c r="L49" s="715">
        <f>VLOOKUP($C49,'CLC TOURNAMENT TEAM'!$C$4:'CLC TOURNAMENT TEAM'!$Z$112,10,FALSE)</f>
        <v>4</v>
      </c>
      <c r="M49" s="715">
        <f>VLOOKUP($C49,'CLC TOURNAMENT TEAM'!$C$4:'CLC TOURNAMENT TEAM'!$Z$112,11,FALSE)</f>
        <v>5</v>
      </c>
      <c r="N49" s="715">
        <f>VLOOKUP($C49,'CLC TOURNAMENT TEAM'!$C$4:'CLC TOURNAMENT TEAM'!$Z$112,12,FALSE)</f>
        <v>57</v>
      </c>
      <c r="O49" s="715">
        <f>VLOOKUP($C49,'CLC TOURNAMENT TEAM'!$C$4:'CLC TOURNAMENT TEAM'!$Z$112,13,FALSE)</f>
        <v>4</v>
      </c>
      <c r="P49" s="715">
        <f>VLOOKUP($C49,'CLC TOURNAMENT TEAM'!$C$4:'CLC TOURNAMENT TEAM'!$Z$112,14,FALSE)</f>
        <v>4</v>
      </c>
      <c r="Q49" s="715">
        <f>VLOOKUP($C49,'CLC TOURNAMENT TEAM'!$C$4:'CLC TOURNAMENT TEAM'!$Z$112,15,FALSE)</f>
        <v>7</v>
      </c>
      <c r="R49" s="715">
        <f>VLOOKUP($C49,'CLC TOURNAMENT TEAM'!$C$4:'CLC TOURNAMENT TEAM'!$Z$112,16,FALSE)</f>
        <v>4</v>
      </c>
      <c r="S49" s="715">
        <f>VLOOKUP($C49,'CLC TOURNAMENT TEAM'!$C$4:'CLC TOURNAMENT TEAM'!$Z$112,17,FALSE)</f>
        <v>7</v>
      </c>
      <c r="T49" s="715">
        <f>VLOOKUP($C49,'CLC TOURNAMENT TEAM'!$C$4:'CLC TOURNAMENT TEAM'!$Z$112,18,FALSE)</f>
        <v>5</v>
      </c>
      <c r="U49" s="715">
        <f>VLOOKUP($C49,'CLC TOURNAMENT TEAM'!$C$4:'CLC TOURNAMENT TEAM'!$Z$112,19,FALSE)</f>
        <v>4</v>
      </c>
      <c r="V49" s="715">
        <f>VLOOKUP($C49,'CLC TOURNAMENT TEAM'!$C$4:'CLC TOURNAMENT TEAM'!$Z$112,20,FALSE)</f>
        <v>7</v>
      </c>
      <c r="W49" s="715">
        <f>VLOOKUP($C49,'CLC TOURNAMENT TEAM'!$C$4:'CLC TOURNAMENT TEAM'!$Z$112,21,FALSE)</f>
        <v>6</v>
      </c>
      <c r="X49" s="716">
        <f>VLOOKUP($C49,'CLC TOURNAMENT TEAM'!$C$4:'CLC TOURNAMENT TEAM'!$Z$112,22,FALSE)</f>
        <v>48</v>
      </c>
      <c r="Y49" s="716">
        <f>VLOOKUP($C49,'CLC TOURNAMENT TEAM'!$C$4:'CLC TOURNAMENT TEAM'!$Z$112,23,FALSE)</f>
        <v>105</v>
      </c>
      <c r="Z49" s="764"/>
      <c r="AA49" s="760">
        <f t="shared" si="0"/>
        <v>44</v>
      </c>
      <c r="AB49" s="687"/>
    </row>
    <row r="50" spans="1:28" ht="18">
      <c r="A50" s="756">
        <v>45</v>
      </c>
      <c r="B50" s="775" t="s">
        <v>28</v>
      </c>
      <c r="C50" s="752" t="s">
        <v>155</v>
      </c>
      <c r="D50" s="763">
        <f>VLOOKUP(C50,'Individual Conference Leaders'!$G$3:'Individual Conference Leaders'!$I$92,3,FALSE)</f>
        <v>0</v>
      </c>
      <c r="E50" s="715">
        <f>VLOOKUP($C50,'CLC TOURNAMENT TEAM'!$C$4:'CLC TOURNAMENT TEAM'!$Z$112,3,FALSE)</f>
        <v>6</v>
      </c>
      <c r="F50" s="715">
        <f>VLOOKUP($C50,'CLC TOURNAMENT TEAM'!$C$4:'CLC TOURNAMENT TEAM'!$Z$112,4,FALSE)</f>
        <v>4</v>
      </c>
      <c r="G50" s="715">
        <f>VLOOKUP($C50,'CLC TOURNAMENT TEAM'!$C$4:'CLC TOURNAMENT TEAM'!$Z$112,5,FALSE)</f>
        <v>6</v>
      </c>
      <c r="H50" s="715">
        <f>VLOOKUP($C50,'CLC TOURNAMENT TEAM'!$C$4:'CLC TOURNAMENT TEAM'!$Z$112,6,FALSE)</f>
        <v>5</v>
      </c>
      <c r="I50" s="715">
        <f>VLOOKUP($C50,'CLC TOURNAMENT TEAM'!$C$4:'CLC TOURNAMENT TEAM'!$Z$112,7,FALSE)</f>
        <v>4</v>
      </c>
      <c r="J50" s="715">
        <f>VLOOKUP($C50,'CLC TOURNAMENT TEAM'!$C$4:'CLC TOURNAMENT TEAM'!$Z$112,8,FALSE)</f>
        <v>6</v>
      </c>
      <c r="K50" s="715">
        <f>VLOOKUP($C50,'CLC TOURNAMENT TEAM'!$C$4:'CLC TOURNAMENT TEAM'!$Z$112,9,FALSE)</f>
        <v>8</v>
      </c>
      <c r="L50" s="715">
        <f>VLOOKUP($C50,'CLC TOURNAMENT TEAM'!$C$4:'CLC TOURNAMENT TEAM'!$Z$112,10,FALSE)</f>
        <v>4</v>
      </c>
      <c r="M50" s="715">
        <f>VLOOKUP($C50,'CLC TOURNAMENT TEAM'!$C$4:'CLC TOURNAMENT TEAM'!$Z$112,11,FALSE)</f>
        <v>6</v>
      </c>
      <c r="N50" s="715">
        <f>VLOOKUP($C50,'CLC TOURNAMENT TEAM'!$C$4:'CLC TOURNAMENT TEAM'!$Z$112,12,FALSE)</f>
        <v>49</v>
      </c>
      <c r="O50" s="715">
        <f>VLOOKUP($C50,'CLC TOURNAMENT TEAM'!$C$4:'CLC TOURNAMENT TEAM'!$Z$112,13,FALSE)</f>
        <v>7</v>
      </c>
      <c r="P50" s="715">
        <f>VLOOKUP($C50,'CLC TOURNAMENT TEAM'!$C$4:'CLC TOURNAMENT TEAM'!$Z$112,14,FALSE)</f>
        <v>6</v>
      </c>
      <c r="Q50" s="715">
        <f>VLOOKUP($C50,'CLC TOURNAMENT TEAM'!$C$4:'CLC TOURNAMENT TEAM'!$Z$112,15,FALSE)</f>
        <v>9</v>
      </c>
      <c r="R50" s="715">
        <f>VLOOKUP($C50,'CLC TOURNAMENT TEAM'!$C$4:'CLC TOURNAMENT TEAM'!$Z$112,16,FALSE)</f>
        <v>6</v>
      </c>
      <c r="S50" s="715">
        <f>VLOOKUP($C50,'CLC TOURNAMENT TEAM'!$C$4:'CLC TOURNAMENT TEAM'!$Z$112,17,FALSE)</f>
        <v>8</v>
      </c>
      <c r="T50" s="715">
        <f>VLOOKUP($C50,'CLC TOURNAMENT TEAM'!$C$4:'CLC TOURNAMENT TEAM'!$Z$112,18,FALSE)</f>
        <v>8</v>
      </c>
      <c r="U50" s="715">
        <f>VLOOKUP($C50,'CLC TOURNAMENT TEAM'!$C$4:'CLC TOURNAMENT TEAM'!$Z$112,19,FALSE)</f>
        <v>4</v>
      </c>
      <c r="V50" s="715">
        <f>VLOOKUP($C50,'CLC TOURNAMENT TEAM'!$C$4:'CLC TOURNAMENT TEAM'!$Z$112,20,FALSE)</f>
        <v>7</v>
      </c>
      <c r="W50" s="715">
        <f>VLOOKUP($C50,'CLC TOURNAMENT TEAM'!$C$4:'CLC TOURNAMENT TEAM'!$Z$112,21,FALSE)</f>
        <v>6</v>
      </c>
      <c r="X50" s="716">
        <f>VLOOKUP($C50,'CLC TOURNAMENT TEAM'!$C$4:'CLC TOURNAMENT TEAM'!$Z$112,22,FALSE)</f>
        <v>61</v>
      </c>
      <c r="Y50" s="716">
        <f>VLOOKUP($C50,'CLC TOURNAMENT TEAM'!$C$4:'CLC TOURNAMENT TEAM'!$Z$112,23,FALSE)</f>
        <v>110</v>
      </c>
      <c r="Z50" s="764"/>
      <c r="AA50" s="760">
        <f t="shared" si="0"/>
        <v>45</v>
      </c>
      <c r="AB50" s="687"/>
    </row>
    <row r="51" spans="1:28" ht="13.5" thickBot="1">
      <c r="A51" s="766"/>
      <c r="B51" s="767"/>
      <c r="C51" s="767"/>
      <c r="D51" s="767"/>
      <c r="E51" s="768"/>
      <c r="F51" s="768"/>
      <c r="G51" s="768"/>
      <c r="H51" s="768"/>
      <c r="I51" s="768"/>
      <c r="J51" s="768"/>
      <c r="K51" s="768"/>
      <c r="L51" s="768"/>
      <c r="M51" s="768"/>
      <c r="N51" s="769"/>
      <c r="O51" s="769"/>
      <c r="P51" s="770"/>
      <c r="Q51" s="770"/>
      <c r="R51" s="770"/>
      <c r="S51" s="770"/>
      <c r="T51" s="770"/>
      <c r="U51" s="770"/>
      <c r="V51" s="770"/>
      <c r="W51" s="770"/>
      <c r="X51" s="770"/>
      <c r="Y51" s="770"/>
      <c r="Z51" s="767"/>
      <c r="AA51" s="771"/>
      <c r="AB51" s="772"/>
    </row>
  </sheetData>
  <sheetProtection/>
  <mergeCells count="5">
    <mergeCell ref="E2:M2"/>
    <mergeCell ref="O2:W2"/>
    <mergeCell ref="E3:M3"/>
    <mergeCell ref="O3:W3"/>
    <mergeCell ref="C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B1">
      <selection activeCell="AE8" sqref="AE8"/>
    </sheetView>
  </sheetViews>
  <sheetFormatPr defaultColWidth="0" defaultRowHeight="12.75"/>
  <cols>
    <col min="1" max="1" width="2.7109375" style="0" customWidth="1"/>
    <col min="2" max="2" width="9.140625" style="0" customWidth="1"/>
    <col min="3" max="3" width="37.8515625" style="0" customWidth="1"/>
    <col min="4" max="4" width="18.28125" style="0" hidden="1" customWidth="1"/>
    <col min="5" max="13" width="4.7109375" style="200" hidden="1" customWidth="1"/>
    <col min="14" max="14" width="7.7109375" style="200" hidden="1" customWidth="1"/>
    <col min="15" max="15" width="4.7109375" style="749" hidden="1" customWidth="1"/>
    <col min="16" max="23" width="4.7109375" style="0" hidden="1" customWidth="1"/>
    <col min="24" max="24" width="9.140625" style="0" hidden="1" customWidth="1"/>
    <col min="25" max="25" width="9.140625" style="0" customWidth="1"/>
    <col min="26" max="26" width="7.421875" style="0" customWidth="1"/>
    <col min="27" max="174" width="9.140625" style="0" customWidth="1"/>
    <col min="175" max="175" width="2.7109375" style="0" customWidth="1"/>
    <col min="176" max="176" width="9.140625" style="0" customWidth="1"/>
    <col min="177" max="177" width="29.7109375" style="0" customWidth="1"/>
    <col min="178" max="178" width="8.140625" style="0" customWidth="1"/>
    <col min="179" max="187" width="4.7109375" style="0" customWidth="1"/>
    <col min="188" max="188" width="7.7109375" style="0" customWidth="1"/>
    <col min="189" max="197" width="4.7109375" style="0" customWidth="1"/>
    <col min="198" max="199" width="9.140625" style="0" customWidth="1"/>
    <col min="200" max="200" width="3.7109375" style="0" customWidth="1"/>
    <col min="201" max="218" width="0" style="0" hidden="1" customWidth="1"/>
    <col min="219" max="224" width="9.140625" style="0" customWidth="1"/>
    <col min="225" max="16384" width="0" style="0" hidden="1" customWidth="1"/>
  </cols>
  <sheetData>
    <row r="1" spans="1:26" ht="13.5" thickBot="1">
      <c r="A1" s="661"/>
      <c r="B1" s="662"/>
      <c r="C1" s="662"/>
      <c r="D1" s="662"/>
      <c r="E1" s="663"/>
      <c r="F1" s="662"/>
      <c r="G1" s="662"/>
      <c r="H1" s="662"/>
      <c r="I1" s="662"/>
      <c r="J1" s="662"/>
      <c r="K1" s="662"/>
      <c r="L1" s="662"/>
      <c r="M1" s="662"/>
      <c r="N1" s="663"/>
      <c r="O1" s="664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779"/>
    </row>
    <row r="2" spans="1:26" ht="13.5" customHeight="1" thickBot="1">
      <c r="A2" s="674"/>
      <c r="B2" s="675" t="s">
        <v>237</v>
      </c>
      <c r="C2" s="676">
        <v>41410</v>
      </c>
      <c r="D2" s="677" t="s">
        <v>47</v>
      </c>
      <c r="E2" s="830" t="s">
        <v>272</v>
      </c>
      <c r="F2" s="831"/>
      <c r="G2" s="831"/>
      <c r="H2" s="831"/>
      <c r="I2" s="831"/>
      <c r="J2" s="831"/>
      <c r="K2" s="831"/>
      <c r="L2" s="831"/>
      <c r="M2" s="832"/>
      <c r="N2" s="678">
        <v>33.5</v>
      </c>
      <c r="O2" s="833" t="s">
        <v>238</v>
      </c>
      <c r="P2" s="834"/>
      <c r="Q2" s="834"/>
      <c r="R2" s="834"/>
      <c r="S2" s="834"/>
      <c r="T2" s="834"/>
      <c r="U2" s="834"/>
      <c r="V2" s="834"/>
      <c r="W2" s="835"/>
      <c r="X2" s="679">
        <v>36.5</v>
      </c>
      <c r="Y2" s="680">
        <f>N2+X2</f>
        <v>70</v>
      </c>
      <c r="Z2" s="780"/>
    </row>
    <row r="3" spans="1:26" ht="13.5" customHeight="1" thickBot="1">
      <c r="A3" s="688"/>
      <c r="B3" s="689" t="s">
        <v>239</v>
      </c>
      <c r="C3" s="690" t="s">
        <v>240</v>
      </c>
      <c r="D3" s="691" t="s">
        <v>241</v>
      </c>
      <c r="E3" s="836" t="s">
        <v>271</v>
      </c>
      <c r="F3" s="837"/>
      <c r="G3" s="837"/>
      <c r="H3" s="837"/>
      <c r="I3" s="837"/>
      <c r="J3" s="837"/>
      <c r="K3" s="837"/>
      <c r="L3" s="837"/>
      <c r="M3" s="838"/>
      <c r="N3" s="692">
        <v>115</v>
      </c>
      <c r="O3" s="839" t="s">
        <v>242</v>
      </c>
      <c r="P3" s="840"/>
      <c r="Q3" s="840"/>
      <c r="R3" s="840"/>
      <c r="S3" s="840"/>
      <c r="T3" s="840"/>
      <c r="U3" s="840"/>
      <c r="V3" s="840"/>
      <c r="W3" s="841"/>
      <c r="X3" s="693">
        <v>127</v>
      </c>
      <c r="Y3" s="694">
        <f>AVERAGE(N3:X3)</f>
        <v>121</v>
      </c>
      <c r="Z3" s="779"/>
    </row>
    <row r="4" spans="1:26" ht="15">
      <c r="A4" s="674"/>
      <c r="B4" s="695"/>
      <c r="C4" s="696"/>
      <c r="D4" s="697" t="s">
        <v>50</v>
      </c>
      <c r="E4" s="698">
        <v>4</v>
      </c>
      <c r="F4" s="698">
        <v>3</v>
      </c>
      <c r="G4" s="698">
        <v>4</v>
      </c>
      <c r="H4" s="698">
        <v>4</v>
      </c>
      <c r="I4" s="698">
        <v>3</v>
      </c>
      <c r="J4" s="698">
        <v>4</v>
      </c>
      <c r="K4" s="698">
        <v>5</v>
      </c>
      <c r="L4" s="698">
        <v>3</v>
      </c>
      <c r="M4" s="698">
        <v>4</v>
      </c>
      <c r="N4" s="698">
        <f>SUM(E4:M4)</f>
        <v>34</v>
      </c>
      <c r="O4" s="698">
        <v>4</v>
      </c>
      <c r="P4" s="698">
        <v>3</v>
      </c>
      <c r="Q4" s="698">
        <v>4</v>
      </c>
      <c r="R4" s="698">
        <v>4</v>
      </c>
      <c r="S4" s="698">
        <v>4</v>
      </c>
      <c r="T4" s="698">
        <v>5</v>
      </c>
      <c r="U4" s="698">
        <v>3</v>
      </c>
      <c r="V4" s="698">
        <v>5</v>
      </c>
      <c r="W4" s="698">
        <v>4</v>
      </c>
      <c r="X4" s="698">
        <f>SUM(O4:W4)</f>
        <v>36</v>
      </c>
      <c r="Y4" s="698">
        <f>N4+X4</f>
        <v>70</v>
      </c>
      <c r="Z4" s="781" t="s">
        <v>128</v>
      </c>
    </row>
    <row r="5" spans="1:26" ht="15.75" thickBot="1">
      <c r="A5" s="674"/>
      <c r="B5" s="704" t="s">
        <v>250</v>
      </c>
      <c r="C5" s="773" t="s">
        <v>22</v>
      </c>
      <c r="D5" s="774"/>
      <c r="E5" s="704">
        <v>1</v>
      </c>
      <c r="F5" s="704">
        <v>2</v>
      </c>
      <c r="G5" s="704">
        <v>3</v>
      </c>
      <c r="H5" s="704">
        <v>4</v>
      </c>
      <c r="I5" s="704">
        <v>5</v>
      </c>
      <c r="J5" s="704">
        <v>6</v>
      </c>
      <c r="K5" s="704">
        <v>7</v>
      </c>
      <c r="L5" s="704">
        <v>8</v>
      </c>
      <c r="M5" s="704">
        <v>9</v>
      </c>
      <c r="N5" s="705" t="s">
        <v>252</v>
      </c>
      <c r="O5" s="704">
        <v>10</v>
      </c>
      <c r="P5" s="704">
        <v>11</v>
      </c>
      <c r="Q5" s="704">
        <v>12</v>
      </c>
      <c r="R5" s="704">
        <v>13</v>
      </c>
      <c r="S5" s="704">
        <v>14</v>
      </c>
      <c r="T5" s="704">
        <v>15</v>
      </c>
      <c r="U5" s="704">
        <v>16</v>
      </c>
      <c r="V5" s="704">
        <v>17</v>
      </c>
      <c r="W5" s="704">
        <v>18</v>
      </c>
      <c r="X5" s="705" t="s">
        <v>253</v>
      </c>
      <c r="Y5" s="782" t="s">
        <v>254</v>
      </c>
      <c r="Z5" s="783" t="s">
        <v>11</v>
      </c>
    </row>
    <row r="6" spans="1:26" ht="30" customHeight="1">
      <c r="A6" s="674"/>
      <c r="B6" s="762">
        <v>1</v>
      </c>
      <c r="C6" s="752" t="s">
        <v>270</v>
      </c>
      <c r="D6" s="797" t="s">
        <v>67</v>
      </c>
      <c r="E6" s="784"/>
      <c r="F6" s="784"/>
      <c r="G6" s="784"/>
      <c r="H6" s="784"/>
      <c r="I6" s="784"/>
      <c r="J6" s="784"/>
      <c r="K6" s="784"/>
      <c r="L6" s="784"/>
      <c r="M6" s="784"/>
      <c r="N6" s="785"/>
      <c r="O6" s="784"/>
      <c r="P6" s="784"/>
      <c r="Q6" s="784"/>
      <c r="R6" s="784"/>
      <c r="S6" s="784"/>
      <c r="T6" s="784"/>
      <c r="U6" s="784"/>
      <c r="V6" s="784"/>
      <c r="W6" s="784"/>
      <c r="X6" s="785"/>
      <c r="Y6" s="786">
        <f>VLOOKUP($C6,'CLC TOURNAMENT TEAM'!$C$5:'CLC TOURNAMENT TEAM'!$Z$112,24,FALSE)</f>
        <v>314</v>
      </c>
      <c r="Z6" s="787">
        <v>16</v>
      </c>
    </row>
    <row r="7" spans="1:26" ht="30" customHeight="1">
      <c r="A7" s="674"/>
      <c r="B7" s="762">
        <v>2</v>
      </c>
      <c r="C7" s="752" t="s">
        <v>266</v>
      </c>
      <c r="D7" s="797" t="s">
        <v>115</v>
      </c>
      <c r="E7" s="784"/>
      <c r="F7" s="784"/>
      <c r="G7" s="784"/>
      <c r="H7" s="784"/>
      <c r="I7" s="784"/>
      <c r="J7" s="784"/>
      <c r="K7" s="784"/>
      <c r="L7" s="784"/>
      <c r="M7" s="784"/>
      <c r="N7" s="785"/>
      <c r="O7" s="784"/>
      <c r="P7" s="784"/>
      <c r="Q7" s="784"/>
      <c r="R7" s="784"/>
      <c r="S7" s="784"/>
      <c r="T7" s="784"/>
      <c r="U7" s="784"/>
      <c r="V7" s="784"/>
      <c r="W7" s="784"/>
      <c r="X7" s="785"/>
      <c r="Y7" s="786">
        <f>VLOOKUP($C7,'CLC TOURNAMENT TEAM'!$C$5:'CLC TOURNAMENT TEAM'!$Z$112,24,FALSE)</f>
        <v>344</v>
      </c>
      <c r="Z7" s="787">
        <v>14</v>
      </c>
    </row>
    <row r="8" spans="1:26" ht="30" customHeight="1">
      <c r="A8" s="674"/>
      <c r="B8" s="762">
        <v>3</v>
      </c>
      <c r="C8" s="752" t="s">
        <v>244</v>
      </c>
      <c r="D8" s="797" t="s">
        <v>75</v>
      </c>
      <c r="E8" s="784"/>
      <c r="F8" s="784"/>
      <c r="G8" s="784"/>
      <c r="H8" s="784"/>
      <c r="I8" s="784"/>
      <c r="J8" s="784"/>
      <c r="K8" s="784"/>
      <c r="L8" s="784"/>
      <c r="M8" s="784"/>
      <c r="N8" s="785"/>
      <c r="O8" s="784"/>
      <c r="P8" s="784"/>
      <c r="Q8" s="784"/>
      <c r="R8" s="784"/>
      <c r="S8" s="784"/>
      <c r="T8" s="784"/>
      <c r="U8" s="784"/>
      <c r="V8" s="784"/>
      <c r="W8" s="784"/>
      <c r="X8" s="785"/>
      <c r="Y8" s="786">
        <f>VLOOKUP($C8,'CLC TOURNAMENT TEAM'!$C$5:'CLC TOURNAMENT TEAM'!$Z$112,24,FALSE)</f>
        <v>348</v>
      </c>
      <c r="Z8" s="787">
        <v>12</v>
      </c>
    </row>
    <row r="9" spans="1:26" ht="30" customHeight="1">
      <c r="A9" s="674"/>
      <c r="B9" s="765">
        <v>4</v>
      </c>
      <c r="C9" s="752" t="s">
        <v>269</v>
      </c>
      <c r="D9" s="797" t="s">
        <v>57</v>
      </c>
      <c r="E9" s="784"/>
      <c r="F9" s="784"/>
      <c r="G9" s="784"/>
      <c r="H9" s="784"/>
      <c r="I9" s="784"/>
      <c r="J9" s="784"/>
      <c r="K9" s="784"/>
      <c r="L9" s="784"/>
      <c r="M9" s="784"/>
      <c r="N9" s="785"/>
      <c r="O9" s="784"/>
      <c r="P9" s="784"/>
      <c r="Q9" s="784"/>
      <c r="R9" s="784"/>
      <c r="S9" s="784"/>
      <c r="T9" s="784"/>
      <c r="U9" s="784"/>
      <c r="V9" s="784"/>
      <c r="W9" s="784"/>
      <c r="X9" s="785"/>
      <c r="Y9" s="786">
        <f>VLOOKUP($C9,'CLC TOURNAMENT TEAM'!$C$5:'CLC TOURNAMENT TEAM'!$Z$112,24,FALSE)</f>
        <v>350</v>
      </c>
      <c r="Z9" s="787">
        <v>10</v>
      </c>
    </row>
    <row r="10" spans="1:26" ht="30" customHeight="1">
      <c r="A10" s="674"/>
      <c r="B10" s="765">
        <v>5</v>
      </c>
      <c r="C10" s="752" t="s">
        <v>268</v>
      </c>
      <c r="D10" s="797" t="s">
        <v>65</v>
      </c>
      <c r="E10" s="784"/>
      <c r="F10" s="784"/>
      <c r="G10" s="784"/>
      <c r="H10" s="784"/>
      <c r="I10" s="784"/>
      <c r="J10" s="784"/>
      <c r="K10" s="784"/>
      <c r="L10" s="784"/>
      <c r="M10" s="784"/>
      <c r="N10" s="785"/>
      <c r="O10" s="784"/>
      <c r="P10" s="784"/>
      <c r="Q10" s="784"/>
      <c r="R10" s="784"/>
      <c r="S10" s="784"/>
      <c r="T10" s="784"/>
      <c r="U10" s="784"/>
      <c r="V10" s="784"/>
      <c r="W10" s="784"/>
      <c r="X10" s="785"/>
      <c r="Y10" s="786">
        <f>VLOOKUP($C10,'CLC TOURNAMENT TEAM'!$C$5:'CLC TOURNAMENT TEAM'!$Z$112,24,FALSE)</f>
        <v>353</v>
      </c>
      <c r="Z10" s="787">
        <v>8</v>
      </c>
    </row>
    <row r="11" spans="1:26" ht="30" customHeight="1">
      <c r="A11" s="674"/>
      <c r="B11" s="765">
        <v>6</v>
      </c>
      <c r="C11" s="752" t="s">
        <v>264</v>
      </c>
      <c r="D11" s="797" t="s">
        <v>99</v>
      </c>
      <c r="E11" s="784"/>
      <c r="F11" s="784"/>
      <c r="G11" s="784"/>
      <c r="H11" s="784"/>
      <c r="I11" s="784"/>
      <c r="J11" s="784"/>
      <c r="K11" s="784"/>
      <c r="L11" s="784"/>
      <c r="M11" s="784"/>
      <c r="N11" s="785"/>
      <c r="O11" s="784"/>
      <c r="P11" s="784"/>
      <c r="Q11" s="784"/>
      <c r="R11" s="784"/>
      <c r="S11" s="784"/>
      <c r="T11" s="784"/>
      <c r="U11" s="784"/>
      <c r="V11" s="784"/>
      <c r="W11" s="784"/>
      <c r="X11" s="785"/>
      <c r="Y11" s="786">
        <f>VLOOKUP($C11,'CLC TOURNAMENT TEAM'!$C$5:'CLC TOURNAMENT TEAM'!$Z$112,24,FALSE)</f>
        <v>359</v>
      </c>
      <c r="Z11" s="787">
        <v>6</v>
      </c>
    </row>
    <row r="12" spans="1:256" ht="30" customHeight="1">
      <c r="A12" s="730"/>
      <c r="B12" s="776">
        <v>7</v>
      </c>
      <c r="C12" s="752" t="s">
        <v>265</v>
      </c>
      <c r="D12" s="797" t="s">
        <v>38</v>
      </c>
      <c r="E12" s="784"/>
      <c r="F12" s="784"/>
      <c r="G12" s="784"/>
      <c r="H12" s="784"/>
      <c r="I12" s="784"/>
      <c r="J12" s="784"/>
      <c r="K12" s="784"/>
      <c r="L12" s="784"/>
      <c r="M12" s="784"/>
      <c r="N12" s="785"/>
      <c r="O12" s="784"/>
      <c r="P12" s="784"/>
      <c r="Q12" s="784"/>
      <c r="R12" s="784"/>
      <c r="S12" s="784"/>
      <c r="T12" s="784"/>
      <c r="U12" s="784"/>
      <c r="V12" s="784"/>
      <c r="W12" s="784"/>
      <c r="X12" s="788"/>
      <c r="Y12" s="786">
        <f>VLOOKUP($C12,'CLC TOURNAMENT TEAM'!$C$5:'CLC TOURNAMENT TEAM'!$Z$112,24,FALSE)</f>
        <v>361</v>
      </c>
      <c r="Z12" s="789">
        <v>4</v>
      </c>
      <c r="AA12" s="741"/>
      <c r="AB12" s="741"/>
      <c r="AC12" s="741"/>
      <c r="AD12" s="741"/>
      <c r="AE12" s="741"/>
      <c r="AF12" s="741"/>
      <c r="AG12" s="741"/>
      <c r="AH12" s="741"/>
      <c r="AI12" s="741"/>
      <c r="AJ12" s="741"/>
      <c r="AK12" s="741"/>
      <c r="AL12" s="741"/>
      <c r="AM12" s="741"/>
      <c r="AN12" s="741"/>
      <c r="AO12" s="741"/>
      <c r="AP12" s="741"/>
      <c r="AQ12" s="741"/>
      <c r="AR12" s="741"/>
      <c r="AS12" s="741"/>
      <c r="AT12" s="741"/>
      <c r="AU12" s="741"/>
      <c r="AV12" s="741"/>
      <c r="AW12" s="741"/>
      <c r="AX12" s="741"/>
      <c r="AY12" s="741"/>
      <c r="AZ12" s="741"/>
      <c r="BA12" s="741"/>
      <c r="BB12" s="741"/>
      <c r="BC12" s="741"/>
      <c r="BD12" s="741"/>
      <c r="BE12" s="741"/>
      <c r="BF12" s="741"/>
      <c r="BG12" s="741"/>
      <c r="BH12" s="741"/>
      <c r="BI12" s="741"/>
      <c r="BJ12" s="741"/>
      <c r="BK12" s="741"/>
      <c r="BL12" s="741"/>
      <c r="BM12" s="741"/>
      <c r="BN12" s="741"/>
      <c r="BO12" s="741"/>
      <c r="BP12" s="741"/>
      <c r="BQ12" s="741"/>
      <c r="BR12" s="741"/>
      <c r="BS12" s="741"/>
      <c r="BT12" s="741"/>
      <c r="BU12" s="741"/>
      <c r="BV12" s="741"/>
      <c r="BW12" s="741"/>
      <c r="BX12" s="741"/>
      <c r="BY12" s="741"/>
      <c r="BZ12" s="741"/>
      <c r="CA12" s="741"/>
      <c r="CB12" s="741"/>
      <c r="CC12" s="741"/>
      <c r="CD12" s="741"/>
      <c r="CE12" s="741"/>
      <c r="CF12" s="741"/>
      <c r="CG12" s="741"/>
      <c r="CH12" s="741"/>
      <c r="CI12" s="741"/>
      <c r="CJ12" s="741"/>
      <c r="CK12" s="741"/>
      <c r="CL12" s="741"/>
      <c r="CM12" s="741"/>
      <c r="CN12" s="741"/>
      <c r="CO12" s="741"/>
      <c r="CP12" s="741"/>
      <c r="CQ12" s="741"/>
      <c r="CR12" s="741"/>
      <c r="CS12" s="741"/>
      <c r="CT12" s="741"/>
      <c r="CU12" s="741"/>
      <c r="CV12" s="741"/>
      <c r="CW12" s="741"/>
      <c r="CX12" s="741"/>
      <c r="CY12" s="741"/>
      <c r="CZ12" s="741"/>
      <c r="DA12" s="741"/>
      <c r="DB12" s="741"/>
      <c r="DC12" s="741"/>
      <c r="DD12" s="741"/>
      <c r="DE12" s="741"/>
      <c r="DF12" s="741"/>
      <c r="DG12" s="741"/>
      <c r="DH12" s="741"/>
      <c r="DI12" s="741"/>
      <c r="DJ12" s="741"/>
      <c r="DK12" s="741"/>
      <c r="DL12" s="741"/>
      <c r="DM12" s="741"/>
      <c r="DN12" s="741"/>
      <c r="DO12" s="741"/>
      <c r="DP12" s="741"/>
      <c r="DQ12" s="741"/>
      <c r="DR12" s="741"/>
      <c r="DS12" s="741"/>
      <c r="DT12" s="741"/>
      <c r="DU12" s="741"/>
      <c r="DV12" s="741"/>
      <c r="DW12" s="741"/>
      <c r="DX12" s="741"/>
      <c r="DY12" s="741"/>
      <c r="DZ12" s="741"/>
      <c r="EA12" s="741"/>
      <c r="EB12" s="741"/>
      <c r="EC12" s="741"/>
      <c r="ED12" s="741"/>
      <c r="EE12" s="741"/>
      <c r="EF12" s="741"/>
      <c r="EG12" s="741"/>
      <c r="EH12" s="741"/>
      <c r="EI12" s="741"/>
      <c r="EJ12" s="741"/>
      <c r="EK12" s="741"/>
      <c r="EL12" s="741"/>
      <c r="EM12" s="741"/>
      <c r="EN12" s="741"/>
      <c r="EO12" s="741"/>
      <c r="EP12" s="741"/>
      <c r="EQ12" s="741"/>
      <c r="ER12" s="741"/>
      <c r="ES12" s="741"/>
      <c r="ET12" s="741"/>
      <c r="EU12" s="741"/>
      <c r="EV12" s="741"/>
      <c r="EW12" s="741"/>
      <c r="EX12" s="741"/>
      <c r="EY12" s="741"/>
      <c r="EZ12" s="741"/>
      <c r="FA12" s="741"/>
      <c r="FB12" s="741"/>
      <c r="FC12" s="741"/>
      <c r="FD12" s="741"/>
      <c r="FE12" s="741"/>
      <c r="FF12" s="741"/>
      <c r="FG12" s="741"/>
      <c r="FH12" s="741"/>
      <c r="FI12" s="741"/>
      <c r="FJ12" s="741"/>
      <c r="FK12" s="741"/>
      <c r="FL12" s="741"/>
      <c r="FM12" s="741"/>
      <c r="FN12" s="741"/>
      <c r="FO12" s="741"/>
      <c r="FP12" s="741"/>
      <c r="FQ12" s="741"/>
      <c r="FR12" s="741"/>
      <c r="FS12" s="741"/>
      <c r="FT12" s="741"/>
      <c r="FU12" s="741"/>
      <c r="FV12" s="741"/>
      <c r="FW12" s="741"/>
      <c r="FX12" s="741"/>
      <c r="FY12" s="741"/>
      <c r="FZ12" s="741"/>
      <c r="GA12" s="741"/>
      <c r="GB12" s="741"/>
      <c r="GC12" s="741"/>
      <c r="GD12" s="741"/>
      <c r="GE12" s="741"/>
      <c r="GF12" s="741"/>
      <c r="GG12" s="741"/>
      <c r="GH12" s="741"/>
      <c r="GI12" s="741"/>
      <c r="GJ12" s="741"/>
      <c r="GK12" s="741"/>
      <c r="GL12" s="741"/>
      <c r="GM12" s="741"/>
      <c r="GN12" s="741"/>
      <c r="GO12" s="741"/>
      <c r="GP12" s="741"/>
      <c r="GQ12" s="741"/>
      <c r="GR12" s="741"/>
      <c r="GS12" s="741"/>
      <c r="GT12" s="741"/>
      <c r="GU12" s="741"/>
      <c r="GV12" s="741"/>
      <c r="GW12" s="741"/>
      <c r="GX12" s="741"/>
      <c r="GY12" s="741"/>
      <c r="GZ12" s="741"/>
      <c r="HA12" s="741"/>
      <c r="HB12" s="741"/>
      <c r="HC12" s="741"/>
      <c r="HD12" s="741"/>
      <c r="HE12" s="741"/>
      <c r="HF12" s="741"/>
      <c r="HG12" s="741"/>
      <c r="HH12" s="741"/>
      <c r="HI12" s="741"/>
      <c r="HJ12" s="741"/>
      <c r="HK12" s="741"/>
      <c r="HL12" s="741"/>
      <c r="HM12" s="741"/>
      <c r="HN12" s="741"/>
      <c r="HO12" s="741"/>
      <c r="HP12" s="741"/>
      <c r="HQ12" s="741"/>
      <c r="HR12" s="741"/>
      <c r="HS12" s="741"/>
      <c r="HT12" s="741"/>
      <c r="HU12" s="741"/>
      <c r="HV12" s="741"/>
      <c r="HW12" s="741"/>
      <c r="HX12" s="741"/>
      <c r="HY12" s="741"/>
      <c r="HZ12" s="741"/>
      <c r="IA12" s="741"/>
      <c r="IB12" s="741"/>
      <c r="IC12" s="741"/>
      <c r="ID12" s="741"/>
      <c r="IE12" s="741"/>
      <c r="IF12" s="741"/>
      <c r="IG12" s="741"/>
      <c r="IH12" s="741"/>
      <c r="II12" s="741"/>
      <c r="IJ12" s="741"/>
      <c r="IK12" s="741"/>
      <c r="IL12" s="741"/>
      <c r="IM12" s="741"/>
      <c r="IN12" s="741"/>
      <c r="IO12" s="741"/>
      <c r="IP12" s="741"/>
      <c r="IQ12" s="741"/>
      <c r="IR12" s="741"/>
      <c r="IS12" s="741"/>
      <c r="IT12" s="741"/>
      <c r="IU12" s="741"/>
      <c r="IV12" s="741"/>
    </row>
    <row r="13" spans="1:256" ht="30" customHeight="1">
      <c r="A13" s="730"/>
      <c r="B13" s="776">
        <v>8</v>
      </c>
      <c r="C13" s="752" t="s">
        <v>263</v>
      </c>
      <c r="D13" s="797" t="s">
        <v>76</v>
      </c>
      <c r="E13" s="784"/>
      <c r="F13" s="784"/>
      <c r="G13" s="784"/>
      <c r="H13" s="784"/>
      <c r="I13" s="784"/>
      <c r="J13" s="784"/>
      <c r="K13" s="784"/>
      <c r="L13" s="784"/>
      <c r="M13" s="784"/>
      <c r="N13" s="785"/>
      <c r="O13" s="784"/>
      <c r="P13" s="784"/>
      <c r="Q13" s="784"/>
      <c r="R13" s="784"/>
      <c r="S13" s="784"/>
      <c r="T13" s="784"/>
      <c r="U13" s="784"/>
      <c r="V13" s="784"/>
      <c r="W13" s="784"/>
      <c r="X13" s="788"/>
      <c r="Y13" s="786">
        <f>VLOOKUP($C13,'CLC TOURNAMENT TEAM'!$C$5:'CLC TOURNAMENT TEAM'!$Z$112,24,FALSE)</f>
        <v>368</v>
      </c>
      <c r="Z13" s="789">
        <v>2</v>
      </c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/>
      <c r="BE13" s="741"/>
      <c r="BF13" s="741"/>
      <c r="BG13" s="741"/>
      <c r="BH13" s="741"/>
      <c r="BI13" s="741"/>
      <c r="BJ13" s="741"/>
      <c r="BK13" s="741"/>
      <c r="BL13" s="741"/>
      <c r="BM13" s="741"/>
      <c r="BN13" s="741"/>
      <c r="BO13" s="741"/>
      <c r="BP13" s="741"/>
      <c r="BQ13" s="741"/>
      <c r="BR13" s="741"/>
      <c r="BS13" s="741"/>
      <c r="BT13" s="741"/>
      <c r="BU13" s="741"/>
      <c r="BV13" s="741"/>
      <c r="BW13" s="741"/>
      <c r="BX13" s="741"/>
      <c r="BY13" s="741"/>
      <c r="BZ13" s="741"/>
      <c r="CA13" s="741"/>
      <c r="CB13" s="741"/>
      <c r="CC13" s="741"/>
      <c r="CD13" s="741"/>
      <c r="CE13" s="741"/>
      <c r="CF13" s="741"/>
      <c r="CG13" s="741"/>
      <c r="CH13" s="741"/>
      <c r="CI13" s="741"/>
      <c r="CJ13" s="741"/>
      <c r="CK13" s="741"/>
      <c r="CL13" s="741"/>
      <c r="CM13" s="741"/>
      <c r="CN13" s="741"/>
      <c r="CO13" s="741"/>
      <c r="CP13" s="741"/>
      <c r="CQ13" s="741"/>
      <c r="CR13" s="741"/>
      <c r="CS13" s="741"/>
      <c r="CT13" s="741"/>
      <c r="CU13" s="741"/>
      <c r="CV13" s="741"/>
      <c r="CW13" s="741"/>
      <c r="CX13" s="741"/>
      <c r="CY13" s="741"/>
      <c r="CZ13" s="741"/>
      <c r="DA13" s="741"/>
      <c r="DB13" s="741"/>
      <c r="DC13" s="741"/>
      <c r="DD13" s="741"/>
      <c r="DE13" s="741"/>
      <c r="DF13" s="741"/>
      <c r="DG13" s="741"/>
      <c r="DH13" s="741"/>
      <c r="DI13" s="741"/>
      <c r="DJ13" s="741"/>
      <c r="DK13" s="741"/>
      <c r="DL13" s="741"/>
      <c r="DM13" s="741"/>
      <c r="DN13" s="741"/>
      <c r="DO13" s="741"/>
      <c r="DP13" s="741"/>
      <c r="DQ13" s="741"/>
      <c r="DR13" s="741"/>
      <c r="DS13" s="741"/>
      <c r="DT13" s="741"/>
      <c r="DU13" s="741"/>
      <c r="DV13" s="741"/>
      <c r="DW13" s="741"/>
      <c r="DX13" s="741"/>
      <c r="DY13" s="741"/>
      <c r="DZ13" s="741"/>
      <c r="EA13" s="741"/>
      <c r="EB13" s="741"/>
      <c r="EC13" s="741"/>
      <c r="ED13" s="741"/>
      <c r="EE13" s="741"/>
      <c r="EF13" s="741"/>
      <c r="EG13" s="741"/>
      <c r="EH13" s="741"/>
      <c r="EI13" s="741"/>
      <c r="EJ13" s="741"/>
      <c r="EK13" s="741"/>
      <c r="EL13" s="741"/>
      <c r="EM13" s="741"/>
      <c r="EN13" s="741"/>
      <c r="EO13" s="741"/>
      <c r="EP13" s="741"/>
      <c r="EQ13" s="741"/>
      <c r="ER13" s="741"/>
      <c r="ES13" s="741"/>
      <c r="ET13" s="741"/>
      <c r="EU13" s="741"/>
      <c r="EV13" s="741"/>
      <c r="EW13" s="741"/>
      <c r="EX13" s="741"/>
      <c r="EY13" s="741"/>
      <c r="EZ13" s="741"/>
      <c r="FA13" s="741"/>
      <c r="FB13" s="741"/>
      <c r="FC13" s="741"/>
      <c r="FD13" s="741"/>
      <c r="FE13" s="741"/>
      <c r="FF13" s="741"/>
      <c r="FG13" s="741"/>
      <c r="FH13" s="741"/>
      <c r="FI13" s="741"/>
      <c r="FJ13" s="741"/>
      <c r="FK13" s="741"/>
      <c r="FL13" s="741"/>
      <c r="FM13" s="741"/>
      <c r="FN13" s="741"/>
      <c r="FO13" s="741"/>
      <c r="FP13" s="741"/>
      <c r="FQ13" s="741"/>
      <c r="FR13" s="741"/>
      <c r="FS13" s="741"/>
      <c r="FT13" s="741"/>
      <c r="FU13" s="741"/>
      <c r="FV13" s="741"/>
      <c r="FW13" s="741"/>
      <c r="FX13" s="741"/>
      <c r="FY13" s="741"/>
      <c r="FZ13" s="741"/>
      <c r="GA13" s="741"/>
      <c r="GB13" s="741"/>
      <c r="GC13" s="741"/>
      <c r="GD13" s="741"/>
      <c r="GE13" s="741"/>
      <c r="GF13" s="741"/>
      <c r="GG13" s="741"/>
      <c r="GH13" s="741"/>
      <c r="GI13" s="741"/>
      <c r="GJ13" s="741"/>
      <c r="GK13" s="741"/>
      <c r="GL13" s="741"/>
      <c r="GM13" s="741"/>
      <c r="GN13" s="741"/>
      <c r="GO13" s="741"/>
      <c r="GP13" s="741"/>
      <c r="GQ13" s="741"/>
      <c r="GR13" s="741"/>
      <c r="GS13" s="741"/>
      <c r="GT13" s="741"/>
      <c r="GU13" s="741"/>
      <c r="GV13" s="741"/>
      <c r="GW13" s="741"/>
      <c r="GX13" s="741"/>
      <c r="GY13" s="741"/>
      <c r="GZ13" s="741"/>
      <c r="HA13" s="741"/>
      <c r="HB13" s="741"/>
      <c r="HC13" s="741"/>
      <c r="HD13" s="741"/>
      <c r="HE13" s="741"/>
      <c r="HF13" s="741"/>
      <c r="HG13" s="741"/>
      <c r="HH13" s="741"/>
      <c r="HI13" s="741"/>
      <c r="HJ13" s="741"/>
      <c r="HK13" s="741"/>
      <c r="HL13" s="741"/>
      <c r="HM13" s="741"/>
      <c r="HN13" s="741"/>
      <c r="HO13" s="741"/>
      <c r="HP13" s="741"/>
      <c r="HQ13" s="741"/>
      <c r="HR13" s="741"/>
      <c r="HS13" s="741"/>
      <c r="HT13" s="741"/>
      <c r="HU13" s="741"/>
      <c r="HV13" s="741"/>
      <c r="HW13" s="741"/>
      <c r="HX13" s="741"/>
      <c r="HY13" s="741"/>
      <c r="HZ13" s="741"/>
      <c r="IA13" s="741"/>
      <c r="IB13" s="741"/>
      <c r="IC13" s="741"/>
      <c r="ID13" s="741"/>
      <c r="IE13" s="741"/>
      <c r="IF13" s="741"/>
      <c r="IG13" s="741"/>
      <c r="IH13" s="741"/>
      <c r="II13" s="741"/>
      <c r="IJ13" s="741"/>
      <c r="IK13" s="741"/>
      <c r="IL13" s="741"/>
      <c r="IM13" s="741"/>
      <c r="IN13" s="741"/>
      <c r="IO13" s="741"/>
      <c r="IP13" s="741"/>
      <c r="IQ13" s="741"/>
      <c r="IR13" s="741"/>
      <c r="IS13" s="741"/>
      <c r="IT13" s="741"/>
      <c r="IU13" s="741"/>
      <c r="IV13" s="741"/>
    </row>
    <row r="14" spans="1:26" ht="30" customHeight="1">
      <c r="A14" s="674"/>
      <c r="B14" s="765">
        <v>9</v>
      </c>
      <c r="C14" s="752" t="s">
        <v>267</v>
      </c>
      <c r="D14" s="797" t="s">
        <v>114</v>
      </c>
      <c r="E14" s="784"/>
      <c r="F14" s="784"/>
      <c r="G14" s="784"/>
      <c r="H14" s="784"/>
      <c r="I14" s="784"/>
      <c r="J14" s="784"/>
      <c r="K14" s="784"/>
      <c r="L14" s="784"/>
      <c r="M14" s="784"/>
      <c r="N14" s="785"/>
      <c r="O14" s="784"/>
      <c r="P14" s="784"/>
      <c r="Q14" s="784"/>
      <c r="R14" s="784"/>
      <c r="S14" s="784"/>
      <c r="T14" s="784"/>
      <c r="U14" s="784"/>
      <c r="V14" s="784"/>
      <c r="W14" s="784"/>
      <c r="X14" s="785"/>
      <c r="Y14" s="786">
        <f>VLOOKUP($C14,'CLC TOURNAMENT TEAM'!$C$5:'CLC TOURNAMENT TEAM'!$Z$112,24,FALSE)</f>
        <v>371</v>
      </c>
      <c r="Z14" s="790">
        <v>0</v>
      </c>
    </row>
    <row r="15" spans="1:26" ht="12.75">
      <c r="A15" s="688"/>
      <c r="B15" s="745"/>
      <c r="C15" s="745"/>
      <c r="D15" s="745"/>
      <c r="E15" s="791"/>
      <c r="F15" s="791"/>
      <c r="G15" s="791"/>
      <c r="H15" s="791"/>
      <c r="I15" s="791"/>
      <c r="J15" s="791"/>
      <c r="K15" s="791"/>
      <c r="L15" s="791"/>
      <c r="M15" s="791"/>
      <c r="N15" s="792"/>
      <c r="O15" s="792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4"/>
    </row>
  </sheetData>
  <sheetProtection/>
  <mergeCells count="4">
    <mergeCell ref="E2:M2"/>
    <mergeCell ref="O2:W2"/>
    <mergeCell ref="E3:M3"/>
    <mergeCell ref="O3:W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6"/>
  <sheetViews>
    <sheetView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17.421875" style="1" customWidth="1"/>
    <col min="2" max="3" width="5.7109375" style="1" customWidth="1"/>
    <col min="4" max="4" width="16.7109375" style="1" customWidth="1"/>
    <col min="5" max="6" width="5.7109375" style="1" customWidth="1"/>
    <col min="7" max="7" width="3.7109375" style="1" customWidth="1"/>
    <col min="8" max="8" width="16.57421875" style="1" customWidth="1"/>
    <col min="9" max="10" width="5.7109375" style="1" customWidth="1"/>
    <col min="11" max="11" width="15.8515625" style="1" customWidth="1"/>
    <col min="12" max="13" width="5.7109375" style="1" customWidth="1"/>
    <col min="14" max="14" width="3.7109375" style="1" customWidth="1"/>
    <col min="15" max="15" width="16.7109375" style="1" customWidth="1"/>
    <col min="16" max="17" width="5.7109375" style="1" customWidth="1"/>
    <col min="18" max="18" width="17.140625" style="1" customWidth="1"/>
    <col min="19" max="20" width="5.7109375" style="1" customWidth="1"/>
    <col min="21" max="22" width="9.140625" style="1" customWidth="1"/>
    <col min="23" max="23" width="17.28125" style="1" customWidth="1"/>
    <col min="24" max="16384" width="9.140625" style="1" customWidth="1"/>
  </cols>
  <sheetData>
    <row r="1" spans="1:21" ht="11.25">
      <c r="A1" s="33" t="s">
        <v>47</v>
      </c>
      <c r="B1" s="14" t="s">
        <v>48</v>
      </c>
      <c r="C1" s="14" t="s">
        <v>49</v>
      </c>
      <c r="D1" s="33" t="s">
        <v>46</v>
      </c>
      <c r="E1" s="33" t="s">
        <v>50</v>
      </c>
      <c r="F1" s="14"/>
      <c r="G1" s="14"/>
      <c r="H1" s="33" t="s">
        <v>47</v>
      </c>
      <c r="I1" s="14" t="s">
        <v>48</v>
      </c>
      <c r="J1" s="14" t="s">
        <v>49</v>
      </c>
      <c r="K1" s="33" t="s">
        <v>46</v>
      </c>
      <c r="L1" s="33" t="s">
        <v>50</v>
      </c>
      <c r="M1" s="14"/>
      <c r="N1" s="14"/>
      <c r="O1" s="33" t="s">
        <v>47</v>
      </c>
      <c r="P1" s="14" t="s">
        <v>48</v>
      </c>
      <c r="Q1" s="14" t="s">
        <v>49</v>
      </c>
      <c r="R1" s="33" t="s">
        <v>46</v>
      </c>
      <c r="S1" s="33" t="s">
        <v>50</v>
      </c>
      <c r="T1" s="14"/>
      <c r="U1" s="14"/>
    </row>
    <row r="2" spans="1:21" ht="11.25">
      <c r="A2" s="20" t="s">
        <v>228</v>
      </c>
      <c r="B2" s="21">
        <v>35.6</v>
      </c>
      <c r="C2" s="21">
        <v>136</v>
      </c>
      <c r="D2" s="248">
        <v>41772</v>
      </c>
      <c r="E2" s="21">
        <v>36</v>
      </c>
      <c r="F2" s="21"/>
      <c r="G2" s="14"/>
      <c r="H2" s="20" t="s">
        <v>229</v>
      </c>
      <c r="I2" s="21">
        <v>34.1</v>
      </c>
      <c r="J2" s="21">
        <v>114</v>
      </c>
      <c r="K2" s="248">
        <v>41772</v>
      </c>
      <c r="L2" s="21">
        <v>36</v>
      </c>
      <c r="M2" s="21"/>
      <c r="N2" s="14"/>
      <c r="O2" s="20" t="s">
        <v>219</v>
      </c>
      <c r="P2" s="21">
        <v>34.3</v>
      </c>
      <c r="Q2" s="21">
        <v>124</v>
      </c>
      <c r="R2" s="248">
        <v>41772</v>
      </c>
      <c r="S2" s="21">
        <v>36</v>
      </c>
      <c r="T2" s="21"/>
      <c r="U2" s="14"/>
    </row>
    <row r="3" spans="1:21" ht="11.25">
      <c r="A3" s="846" t="s">
        <v>12</v>
      </c>
      <c r="B3" s="846"/>
      <c r="C3" s="846"/>
      <c r="D3" s="846" t="s">
        <v>15</v>
      </c>
      <c r="E3" s="846"/>
      <c r="F3" s="846"/>
      <c r="G3" s="14"/>
      <c r="H3" s="846" t="s">
        <v>18</v>
      </c>
      <c r="I3" s="846"/>
      <c r="J3" s="846"/>
      <c r="K3" s="846" t="s">
        <v>17</v>
      </c>
      <c r="L3" s="846"/>
      <c r="M3" s="846"/>
      <c r="N3" s="14"/>
      <c r="O3" s="846" t="s">
        <v>13</v>
      </c>
      <c r="P3" s="846"/>
      <c r="Q3" s="846"/>
      <c r="R3" s="846" t="s">
        <v>19</v>
      </c>
      <c r="S3" s="846"/>
      <c r="T3" s="846"/>
      <c r="U3" s="14"/>
    </row>
    <row r="4" spans="1:21" ht="11.25">
      <c r="A4" s="21" t="s">
        <v>9</v>
      </c>
      <c r="B4" s="21" t="s">
        <v>10</v>
      </c>
      <c r="C4" s="21" t="s">
        <v>11</v>
      </c>
      <c r="D4" s="21" t="s">
        <v>9</v>
      </c>
      <c r="E4" s="21" t="s">
        <v>10</v>
      </c>
      <c r="F4" s="21" t="s">
        <v>11</v>
      </c>
      <c r="G4" s="14"/>
      <c r="H4" s="21" t="s">
        <v>9</v>
      </c>
      <c r="I4" s="21" t="s">
        <v>10</v>
      </c>
      <c r="J4" s="21" t="s">
        <v>11</v>
      </c>
      <c r="K4" s="21" t="s">
        <v>9</v>
      </c>
      <c r="L4" s="21" t="s">
        <v>10</v>
      </c>
      <c r="M4" s="21" t="s">
        <v>11</v>
      </c>
      <c r="N4" s="14"/>
      <c r="O4" s="21" t="s">
        <v>9</v>
      </c>
      <c r="P4" s="21" t="s">
        <v>10</v>
      </c>
      <c r="Q4" s="21" t="s">
        <v>11</v>
      </c>
      <c r="R4" s="21" t="s">
        <v>9</v>
      </c>
      <c r="S4" s="21" t="s">
        <v>10</v>
      </c>
      <c r="T4" s="21" t="s">
        <v>11</v>
      </c>
      <c r="U4" s="14"/>
    </row>
    <row r="5" spans="1:21" ht="11.25">
      <c r="A5" s="22" t="s">
        <v>143</v>
      </c>
      <c r="B5" s="23">
        <v>48</v>
      </c>
      <c r="C5" s="24"/>
      <c r="D5" s="22" t="s">
        <v>192</v>
      </c>
      <c r="E5" s="23">
        <v>45</v>
      </c>
      <c r="F5" s="24">
        <v>3.5</v>
      </c>
      <c r="G5" s="14"/>
      <c r="H5" s="22" t="s">
        <v>179</v>
      </c>
      <c r="I5" s="23">
        <v>41</v>
      </c>
      <c r="J5" s="24">
        <v>3.5</v>
      </c>
      <c r="K5" s="22" t="s">
        <v>142</v>
      </c>
      <c r="L5" s="23">
        <v>43</v>
      </c>
      <c r="M5" s="24">
        <v>2</v>
      </c>
      <c r="N5" s="14"/>
      <c r="O5" s="22" t="s">
        <v>174</v>
      </c>
      <c r="P5" s="23">
        <v>37</v>
      </c>
      <c r="Q5" s="24">
        <v>5</v>
      </c>
      <c r="R5" s="22" t="s">
        <v>172</v>
      </c>
      <c r="S5" s="23">
        <v>48</v>
      </c>
      <c r="T5" s="24"/>
      <c r="U5" s="14"/>
    </row>
    <row r="6" spans="1:25" ht="11.25">
      <c r="A6" s="25" t="s">
        <v>144</v>
      </c>
      <c r="B6" s="26">
        <v>49</v>
      </c>
      <c r="C6" s="27"/>
      <c r="D6" s="25" t="s">
        <v>193</v>
      </c>
      <c r="E6" s="26">
        <v>49</v>
      </c>
      <c r="F6" s="27"/>
      <c r="G6" s="14"/>
      <c r="H6" s="25" t="s">
        <v>180</v>
      </c>
      <c r="I6" s="26">
        <v>40</v>
      </c>
      <c r="J6" s="27">
        <v>5</v>
      </c>
      <c r="K6" s="25" t="s">
        <v>151</v>
      </c>
      <c r="L6" s="26">
        <v>51</v>
      </c>
      <c r="M6" s="27"/>
      <c r="N6" s="14"/>
      <c r="O6" s="25" t="s">
        <v>175</v>
      </c>
      <c r="P6" s="26">
        <v>53</v>
      </c>
      <c r="Q6" s="27"/>
      <c r="R6" s="25" t="s">
        <v>171</v>
      </c>
      <c r="S6" s="26">
        <v>45</v>
      </c>
      <c r="T6" s="27">
        <v>3</v>
      </c>
      <c r="U6" s="14"/>
      <c r="X6" s="350" t="s">
        <v>48</v>
      </c>
      <c r="Y6" s="350" t="s">
        <v>49</v>
      </c>
    </row>
    <row r="7" spans="1:25" ht="11.25">
      <c r="A7" s="25" t="s">
        <v>150</v>
      </c>
      <c r="B7" s="26">
        <v>51</v>
      </c>
      <c r="C7" s="27"/>
      <c r="D7" s="25" t="s">
        <v>194</v>
      </c>
      <c r="E7" s="26">
        <v>43</v>
      </c>
      <c r="F7" s="27">
        <v>5</v>
      </c>
      <c r="G7" s="14"/>
      <c r="H7" s="25" t="s">
        <v>181</v>
      </c>
      <c r="I7" s="349">
        <v>41</v>
      </c>
      <c r="J7" s="27">
        <v>3.5</v>
      </c>
      <c r="K7" s="25" t="s">
        <v>154</v>
      </c>
      <c r="L7" s="26">
        <v>50</v>
      </c>
      <c r="M7" s="27"/>
      <c r="N7" s="14"/>
      <c r="O7" s="25" t="s">
        <v>176</v>
      </c>
      <c r="P7" s="26">
        <v>47</v>
      </c>
      <c r="Q7" s="27">
        <v>1</v>
      </c>
      <c r="R7" s="25" t="s">
        <v>170</v>
      </c>
      <c r="S7" s="349">
        <v>41</v>
      </c>
      <c r="T7" s="27">
        <v>4</v>
      </c>
      <c r="U7" s="14"/>
      <c r="W7" s="1" t="s">
        <v>132</v>
      </c>
      <c r="X7" s="351">
        <v>36</v>
      </c>
      <c r="Y7" s="350">
        <v>135</v>
      </c>
    </row>
    <row r="8" spans="1:25" ht="11.25">
      <c r="A8" s="25" t="s">
        <v>158</v>
      </c>
      <c r="B8" s="26">
        <v>48</v>
      </c>
      <c r="C8" s="27"/>
      <c r="D8" s="25" t="s">
        <v>195</v>
      </c>
      <c r="E8" s="26"/>
      <c r="F8" s="27"/>
      <c r="G8" s="14"/>
      <c r="H8" s="25" t="s">
        <v>182</v>
      </c>
      <c r="I8" s="26">
        <v>48</v>
      </c>
      <c r="J8" s="27"/>
      <c r="K8" s="25" t="s">
        <v>155</v>
      </c>
      <c r="L8" s="26">
        <v>50</v>
      </c>
      <c r="M8" s="27"/>
      <c r="N8" s="14"/>
      <c r="O8" s="25" t="s">
        <v>177</v>
      </c>
      <c r="P8" s="26">
        <v>51</v>
      </c>
      <c r="Q8" s="27"/>
      <c r="R8" s="25" t="s">
        <v>169</v>
      </c>
      <c r="S8" s="26"/>
      <c r="T8" s="27"/>
      <c r="U8" s="14"/>
      <c r="W8" s="1" t="s">
        <v>141</v>
      </c>
      <c r="X8" s="351">
        <v>35.3</v>
      </c>
      <c r="Y8" s="350">
        <v>134</v>
      </c>
    </row>
    <row r="9" spans="1:25" ht="11.25">
      <c r="A9" s="25" t="s">
        <v>159</v>
      </c>
      <c r="B9" s="26">
        <v>46</v>
      </c>
      <c r="C9" s="27">
        <v>2</v>
      </c>
      <c r="D9" s="25" t="s">
        <v>196</v>
      </c>
      <c r="E9" s="26">
        <v>47</v>
      </c>
      <c r="F9" s="27">
        <v>1</v>
      </c>
      <c r="G9" s="14"/>
      <c r="H9" s="25" t="s">
        <v>183</v>
      </c>
      <c r="I9" s="26">
        <v>45</v>
      </c>
      <c r="J9" s="27">
        <v>1</v>
      </c>
      <c r="K9" s="25" t="s">
        <v>156</v>
      </c>
      <c r="L9" s="349">
        <v>50</v>
      </c>
      <c r="M9" s="27"/>
      <c r="N9" s="14"/>
      <c r="O9" s="25" t="s">
        <v>178</v>
      </c>
      <c r="P9" s="349">
        <v>48</v>
      </c>
      <c r="Q9" s="27"/>
      <c r="R9" s="25" t="s">
        <v>168</v>
      </c>
      <c r="S9" s="26">
        <v>51</v>
      </c>
      <c r="T9" s="27"/>
      <c r="U9" s="31"/>
      <c r="V9" s="31"/>
      <c r="W9" s="1" t="s">
        <v>136</v>
      </c>
      <c r="X9" s="351">
        <v>34.8</v>
      </c>
      <c r="Y9" s="350">
        <v>115</v>
      </c>
    </row>
    <row r="10" spans="1:25" ht="11.25">
      <c r="A10" s="25" t="s">
        <v>152</v>
      </c>
      <c r="B10" s="26"/>
      <c r="C10" s="27"/>
      <c r="D10" s="25" t="s">
        <v>197</v>
      </c>
      <c r="E10" s="26"/>
      <c r="F10" s="27"/>
      <c r="G10" s="14"/>
      <c r="H10" s="25"/>
      <c r="I10" s="26"/>
      <c r="J10" s="27"/>
      <c r="K10" s="25" t="s">
        <v>157</v>
      </c>
      <c r="L10" s="26"/>
      <c r="M10" s="27"/>
      <c r="N10" s="14"/>
      <c r="O10" s="25" t="s">
        <v>6</v>
      </c>
      <c r="P10" s="26"/>
      <c r="Q10" s="27"/>
      <c r="R10" s="25" t="s">
        <v>167</v>
      </c>
      <c r="S10" s="26"/>
      <c r="T10" s="27"/>
      <c r="U10" s="14"/>
      <c r="W10" s="1" t="s">
        <v>135</v>
      </c>
      <c r="X10" s="351">
        <v>34.1</v>
      </c>
      <c r="Y10" s="350">
        <v>114</v>
      </c>
    </row>
    <row r="11" spans="1:25" ht="11.25">
      <c r="A11" s="25" t="s">
        <v>160</v>
      </c>
      <c r="B11" s="26"/>
      <c r="C11" s="27"/>
      <c r="D11" s="25" t="s">
        <v>220</v>
      </c>
      <c r="E11" s="26"/>
      <c r="F11" s="27"/>
      <c r="G11" s="14"/>
      <c r="H11" s="25"/>
      <c r="I11" s="26"/>
      <c r="J11" s="27"/>
      <c r="K11" s="25"/>
      <c r="L11" s="26"/>
      <c r="M11" s="27"/>
      <c r="N11" s="14"/>
      <c r="O11" s="25" t="s">
        <v>6</v>
      </c>
      <c r="P11" s="26"/>
      <c r="Q11" s="27"/>
      <c r="R11" s="25" t="s">
        <v>230</v>
      </c>
      <c r="S11" s="26">
        <v>46</v>
      </c>
      <c r="T11" s="27">
        <v>2</v>
      </c>
      <c r="U11" s="14"/>
      <c r="W11" s="1" t="s">
        <v>137</v>
      </c>
      <c r="X11" s="351">
        <v>35.6</v>
      </c>
      <c r="Y11" s="350">
        <v>136</v>
      </c>
    </row>
    <row r="12" spans="1:25" ht="11.25">
      <c r="A12" s="25" t="s">
        <v>161</v>
      </c>
      <c r="B12" s="26"/>
      <c r="C12" s="27"/>
      <c r="D12" s="25" t="s">
        <v>221</v>
      </c>
      <c r="E12" s="26">
        <v>45</v>
      </c>
      <c r="F12" s="27">
        <v>3.5</v>
      </c>
      <c r="G12" s="14"/>
      <c r="H12" s="25"/>
      <c r="I12" s="26"/>
      <c r="J12" s="27"/>
      <c r="K12" s="25"/>
      <c r="L12" s="26"/>
      <c r="M12" s="27"/>
      <c r="N12" s="14"/>
      <c r="O12" s="25" t="s">
        <v>6</v>
      </c>
      <c r="P12" s="26"/>
      <c r="Q12" s="27"/>
      <c r="R12" s="25" t="s">
        <v>166</v>
      </c>
      <c r="S12" s="26"/>
      <c r="T12" s="27"/>
      <c r="U12" s="14"/>
      <c r="W12" s="1" t="s">
        <v>140</v>
      </c>
      <c r="X12" s="351">
        <v>35.4</v>
      </c>
      <c r="Y12" s="350">
        <v>128</v>
      </c>
    </row>
    <row r="13" spans="1:25" ht="11.25">
      <c r="A13" s="25" t="s">
        <v>162</v>
      </c>
      <c r="B13" s="26"/>
      <c r="C13" s="27"/>
      <c r="D13" s="25" t="s">
        <v>224</v>
      </c>
      <c r="E13" s="26"/>
      <c r="F13" s="27"/>
      <c r="G13" s="14"/>
      <c r="H13" s="25"/>
      <c r="I13" s="26"/>
      <c r="J13" s="27"/>
      <c r="K13" s="25"/>
      <c r="L13" s="26"/>
      <c r="M13" s="27"/>
      <c r="N13" s="14"/>
      <c r="O13" s="25" t="s">
        <v>6</v>
      </c>
      <c r="P13" s="26"/>
      <c r="Q13" s="27"/>
      <c r="R13" s="25" t="s">
        <v>165</v>
      </c>
      <c r="S13" s="26"/>
      <c r="T13" s="27"/>
      <c r="U13" s="14"/>
      <c r="W13" s="1" t="s">
        <v>139</v>
      </c>
      <c r="X13" s="351">
        <v>35.2</v>
      </c>
      <c r="Y13" s="350">
        <v>127</v>
      </c>
    </row>
    <row r="14" spans="1:25" ht="11.25">
      <c r="A14" s="28"/>
      <c r="B14" s="29"/>
      <c r="C14" s="30"/>
      <c r="D14" s="28"/>
      <c r="E14" s="29"/>
      <c r="F14" s="30"/>
      <c r="G14" s="14"/>
      <c r="H14" s="28"/>
      <c r="I14" s="29"/>
      <c r="J14" s="30"/>
      <c r="K14" s="28"/>
      <c r="L14" s="29"/>
      <c r="M14" s="30"/>
      <c r="N14" s="14"/>
      <c r="O14" s="28" t="s">
        <v>6</v>
      </c>
      <c r="P14" s="29"/>
      <c r="Q14" s="30"/>
      <c r="R14" s="28" t="s">
        <v>164</v>
      </c>
      <c r="S14" s="29"/>
      <c r="T14" s="30"/>
      <c r="U14" s="14"/>
      <c r="W14" s="1" t="s">
        <v>134</v>
      </c>
      <c r="X14" s="351">
        <v>35.5</v>
      </c>
      <c r="Y14" s="350">
        <v>128</v>
      </c>
    </row>
    <row r="15" spans="1:25" ht="11.25">
      <c r="A15" s="20" t="s">
        <v>14</v>
      </c>
      <c r="B15" s="31">
        <f>SUM(B5:B14)-MAX(B5:B14)</f>
        <v>191</v>
      </c>
      <c r="C15" s="31">
        <f>IF(B15&lt;E15,1,0)</f>
        <v>0</v>
      </c>
      <c r="D15" s="20" t="s">
        <v>14</v>
      </c>
      <c r="E15" s="31">
        <f>SUM(E5:E14)-MAX(E5:E14)</f>
        <v>180</v>
      </c>
      <c r="F15" s="31">
        <f>IF(E15&lt;B15,1,0)</f>
        <v>1</v>
      </c>
      <c r="G15" s="14"/>
      <c r="H15" s="20" t="s">
        <v>14</v>
      </c>
      <c r="I15" s="31">
        <f>SUM(I5:I14)-MAX(I5:I14)</f>
        <v>167</v>
      </c>
      <c r="J15" s="31">
        <f>IF(I15&lt;L15,1,IF(I15=L15,0.5,0))</f>
        <v>1</v>
      </c>
      <c r="K15" s="20" t="s">
        <v>14</v>
      </c>
      <c r="L15" s="31">
        <f>SUM(L5:L14)-MAX(L5:L14)</f>
        <v>193</v>
      </c>
      <c r="M15" s="31">
        <f>IF(L15&lt;I15,1,IF(L15=I15,0.5,0))</f>
        <v>0</v>
      </c>
      <c r="N15" s="14"/>
      <c r="O15" s="20" t="s">
        <v>14</v>
      </c>
      <c r="P15" s="31">
        <f>SUM(P5:P14)-MAX(P5:P14)</f>
        <v>183</v>
      </c>
      <c r="Q15" s="31">
        <f>IF(P15&lt;S15,1,0)</f>
        <v>0</v>
      </c>
      <c r="R15" s="20" t="s">
        <v>14</v>
      </c>
      <c r="S15" s="654">
        <f>SUM(S5:S14)-MAX(S5:S14)</f>
        <v>180</v>
      </c>
      <c r="T15" s="654">
        <f>IF(S15&lt;P15,1,0)</f>
        <v>1</v>
      </c>
      <c r="U15" s="14"/>
      <c r="W15" s="1" t="s">
        <v>133</v>
      </c>
      <c r="X15" s="351">
        <v>34.3</v>
      </c>
      <c r="Y15" s="350">
        <v>117</v>
      </c>
    </row>
    <row r="16" spans="1:25" ht="11.25">
      <c r="A16" s="33" t="s">
        <v>47</v>
      </c>
      <c r="B16" s="14" t="s">
        <v>48</v>
      </c>
      <c r="C16" s="14" t="s">
        <v>49</v>
      </c>
      <c r="D16" s="33" t="s">
        <v>46</v>
      </c>
      <c r="E16" s="33" t="s">
        <v>50</v>
      </c>
      <c r="F16" s="14"/>
      <c r="G16" s="14"/>
      <c r="H16" s="33" t="s">
        <v>6</v>
      </c>
      <c r="I16" s="14" t="s">
        <v>6</v>
      </c>
      <c r="J16" s="14" t="s">
        <v>6</v>
      </c>
      <c r="K16" s="33" t="s">
        <v>6</v>
      </c>
      <c r="L16" s="33" t="s">
        <v>6</v>
      </c>
      <c r="M16" s="14"/>
      <c r="N16" s="14"/>
      <c r="O16" s="33" t="s">
        <v>47</v>
      </c>
      <c r="P16" s="14" t="s">
        <v>48</v>
      </c>
      <c r="Q16" s="14" t="s">
        <v>49</v>
      </c>
      <c r="R16" s="33" t="s">
        <v>46</v>
      </c>
      <c r="S16" s="33" t="s">
        <v>50</v>
      </c>
      <c r="T16" s="14"/>
      <c r="U16" s="14"/>
      <c r="W16" s="1" t="s">
        <v>145</v>
      </c>
      <c r="X16" s="351">
        <v>33.4</v>
      </c>
      <c r="Y16" s="350">
        <v>118</v>
      </c>
    </row>
    <row r="17" spans="1:25" ht="11.25">
      <c r="A17" s="20" t="s">
        <v>146</v>
      </c>
      <c r="B17" s="21">
        <v>32.9</v>
      </c>
      <c r="C17" s="21">
        <v>116</v>
      </c>
      <c r="D17" s="248">
        <v>41772</v>
      </c>
      <c r="E17" s="21">
        <v>34</v>
      </c>
      <c r="F17" s="21"/>
      <c r="G17" s="14"/>
      <c r="H17" s="20"/>
      <c r="I17" s="21"/>
      <c r="J17" s="21"/>
      <c r="K17" s="357"/>
      <c r="L17" s="356"/>
      <c r="M17" s="356"/>
      <c r="N17" s="14"/>
      <c r="O17" s="20" t="s">
        <v>232</v>
      </c>
      <c r="P17" s="21">
        <v>35.2</v>
      </c>
      <c r="Q17" s="21">
        <v>132</v>
      </c>
      <c r="R17" s="248">
        <v>41775</v>
      </c>
      <c r="S17" s="21">
        <v>36</v>
      </c>
      <c r="T17" s="21"/>
      <c r="U17" s="14"/>
      <c r="W17" s="1" t="s">
        <v>146</v>
      </c>
      <c r="X17" s="351">
        <v>32.9</v>
      </c>
      <c r="Y17" s="350">
        <v>116</v>
      </c>
    </row>
    <row r="18" spans="1:25" ht="11.25">
      <c r="A18" s="846" t="s">
        <v>16</v>
      </c>
      <c r="B18" s="846"/>
      <c r="C18" s="846"/>
      <c r="D18" s="846" t="s">
        <v>20</v>
      </c>
      <c r="E18" s="846"/>
      <c r="F18" s="846"/>
      <c r="G18" s="14"/>
      <c r="H18" s="846" t="s">
        <v>21</v>
      </c>
      <c r="I18" s="846"/>
      <c r="J18" s="846"/>
      <c r="K18" s="844"/>
      <c r="L18" s="844"/>
      <c r="M18" s="844"/>
      <c r="N18" s="14"/>
      <c r="O18" s="845" t="s">
        <v>16</v>
      </c>
      <c r="P18" s="845"/>
      <c r="Q18" s="845"/>
      <c r="R18" s="845" t="s">
        <v>12</v>
      </c>
      <c r="S18" s="845"/>
      <c r="T18" s="845"/>
      <c r="U18" s="14"/>
      <c r="W18" s="1" t="s">
        <v>131</v>
      </c>
      <c r="X18" s="351">
        <v>34.3</v>
      </c>
      <c r="Y18" s="350">
        <v>124</v>
      </c>
    </row>
    <row r="19" spans="1:25" ht="11.25">
      <c r="A19" s="21" t="s">
        <v>9</v>
      </c>
      <c r="B19" s="21" t="s">
        <v>10</v>
      </c>
      <c r="C19" s="21" t="s">
        <v>11</v>
      </c>
      <c r="D19" s="21" t="s">
        <v>9</v>
      </c>
      <c r="E19" s="21" t="s">
        <v>10</v>
      </c>
      <c r="F19" s="21" t="s">
        <v>11</v>
      </c>
      <c r="G19" s="14"/>
      <c r="H19" s="21" t="s">
        <v>9</v>
      </c>
      <c r="I19" s="21" t="s">
        <v>6</v>
      </c>
      <c r="J19" s="21" t="s">
        <v>6</v>
      </c>
      <c r="K19" s="356"/>
      <c r="L19" s="356"/>
      <c r="M19" s="356"/>
      <c r="N19" s="14"/>
      <c r="O19" s="15" t="s">
        <v>9</v>
      </c>
      <c r="P19" s="2" t="s">
        <v>10</v>
      </c>
      <c r="Q19" s="2" t="s">
        <v>11</v>
      </c>
      <c r="R19" s="15" t="s">
        <v>9</v>
      </c>
      <c r="S19" s="2" t="s">
        <v>10</v>
      </c>
      <c r="T19" s="2" t="s">
        <v>11</v>
      </c>
      <c r="U19" s="14"/>
      <c r="W19" s="1" t="s">
        <v>138</v>
      </c>
      <c r="X19" s="351">
        <v>35.6</v>
      </c>
      <c r="Y19" s="350">
        <v>135</v>
      </c>
    </row>
    <row r="20" spans="1:25" ht="11.25">
      <c r="A20" s="22" t="s">
        <v>185</v>
      </c>
      <c r="B20" s="23">
        <v>43</v>
      </c>
      <c r="C20" s="24">
        <v>2</v>
      </c>
      <c r="D20" s="22" t="s">
        <v>201</v>
      </c>
      <c r="E20" s="23">
        <v>41</v>
      </c>
      <c r="F20" s="24">
        <v>4</v>
      </c>
      <c r="G20" s="14"/>
      <c r="H20" s="22" t="s">
        <v>203</v>
      </c>
      <c r="I20" s="23"/>
      <c r="J20" s="24"/>
      <c r="K20" s="358"/>
      <c r="L20" s="358"/>
      <c r="M20" s="358"/>
      <c r="N20" s="14"/>
      <c r="O20" s="9" t="str">
        <f>A20</f>
        <v>ANTONIO BETT</v>
      </c>
      <c r="P20" s="4">
        <v>43</v>
      </c>
      <c r="Q20" s="17">
        <v>3.5</v>
      </c>
      <c r="R20" s="9" t="str">
        <f>A5</f>
        <v>DEREK EGBERT</v>
      </c>
      <c r="S20" s="4">
        <v>42</v>
      </c>
      <c r="T20" s="4">
        <v>5</v>
      </c>
      <c r="U20" s="14"/>
      <c r="W20" s="1" t="s">
        <v>153</v>
      </c>
      <c r="X20" s="1">
        <v>35.5</v>
      </c>
      <c r="Y20" s="1">
        <v>127</v>
      </c>
    </row>
    <row r="21" spans="1:21" ht="11.25">
      <c r="A21" s="25" t="s">
        <v>186</v>
      </c>
      <c r="B21" s="26">
        <v>42</v>
      </c>
      <c r="C21" s="27">
        <v>3</v>
      </c>
      <c r="D21" s="25" t="s">
        <v>198</v>
      </c>
      <c r="E21" s="26">
        <v>40</v>
      </c>
      <c r="F21" s="27">
        <v>5</v>
      </c>
      <c r="G21" s="14"/>
      <c r="H21" s="25" t="s">
        <v>204</v>
      </c>
      <c r="I21" s="26"/>
      <c r="J21" s="27"/>
      <c r="K21" s="359"/>
      <c r="L21" s="358"/>
      <c r="M21" s="358"/>
      <c r="N21" s="14"/>
      <c r="O21" s="10" t="str">
        <f aca="true" t="shared" si="0" ref="O21:O29">A21</f>
        <v>JAKE SHOVAN</v>
      </c>
      <c r="P21" s="250">
        <v>43</v>
      </c>
      <c r="Q21" s="18">
        <v>3.5</v>
      </c>
      <c r="R21" s="10" t="str">
        <f aca="true" t="shared" si="1" ref="R21:R29">A6</f>
        <v>ANDREW BRYCE</v>
      </c>
      <c r="S21" s="6">
        <v>48</v>
      </c>
      <c r="T21" s="6"/>
      <c r="U21" s="14"/>
    </row>
    <row r="22" spans="1:21" ht="11.25">
      <c r="A22" s="25" t="s">
        <v>187</v>
      </c>
      <c r="B22" s="349">
        <v>44</v>
      </c>
      <c r="C22" s="354">
        <v>1</v>
      </c>
      <c r="D22" s="353" t="s">
        <v>217</v>
      </c>
      <c r="E22" s="349">
        <v>47</v>
      </c>
      <c r="F22" s="27"/>
      <c r="G22" s="14"/>
      <c r="H22" s="25" t="s">
        <v>205</v>
      </c>
      <c r="I22" s="26"/>
      <c r="J22" s="27"/>
      <c r="K22" s="358"/>
      <c r="L22" s="358"/>
      <c r="M22" s="358"/>
      <c r="N22" s="14"/>
      <c r="O22" s="10" t="str">
        <f t="shared" si="0"/>
        <v>ELLIOT VAN OSS</v>
      </c>
      <c r="P22" s="6">
        <v>49</v>
      </c>
      <c r="Q22" s="18"/>
      <c r="R22" s="10" t="str">
        <f t="shared" si="1"/>
        <v>AMANDA EGBERT</v>
      </c>
      <c r="S22" s="6">
        <v>44</v>
      </c>
      <c r="T22" s="6">
        <v>1.5</v>
      </c>
      <c r="U22" s="14"/>
    </row>
    <row r="23" spans="1:21" ht="11.25">
      <c r="A23" s="25" t="s">
        <v>188</v>
      </c>
      <c r="B23" s="26">
        <v>46</v>
      </c>
      <c r="C23" s="27"/>
      <c r="D23" s="25" t="s">
        <v>199</v>
      </c>
      <c r="E23" s="26">
        <v>53</v>
      </c>
      <c r="F23" s="27"/>
      <c r="G23" s="14"/>
      <c r="H23" s="25" t="s">
        <v>206</v>
      </c>
      <c r="I23" s="26"/>
      <c r="J23" s="27"/>
      <c r="K23" s="358"/>
      <c r="L23" s="358"/>
      <c r="M23" s="358"/>
      <c r="N23" s="14"/>
      <c r="O23" s="10" t="str">
        <f t="shared" si="0"/>
        <v>STEPHEN CLEMONS</v>
      </c>
      <c r="P23" s="6">
        <v>53</v>
      </c>
      <c r="Q23" s="18"/>
      <c r="R23" s="10" t="str">
        <f t="shared" si="1"/>
        <v>JIM CONKLIN</v>
      </c>
      <c r="S23" s="6">
        <v>44</v>
      </c>
      <c r="T23" s="6">
        <v>1.5</v>
      </c>
      <c r="U23" s="14"/>
    </row>
    <row r="24" spans="1:21" ht="11.25">
      <c r="A24" s="25" t="s">
        <v>189</v>
      </c>
      <c r="B24" s="26">
        <v>46</v>
      </c>
      <c r="C24" s="27"/>
      <c r="D24" s="25" t="s">
        <v>200</v>
      </c>
      <c r="E24" s="26">
        <v>50</v>
      </c>
      <c r="F24" s="27"/>
      <c r="G24" s="14"/>
      <c r="H24" s="25" t="s">
        <v>207</v>
      </c>
      <c r="I24" s="26"/>
      <c r="J24" s="27"/>
      <c r="K24" s="358"/>
      <c r="L24" s="358"/>
      <c r="M24" s="358"/>
      <c r="N24" s="14"/>
      <c r="O24" s="10" t="str">
        <f t="shared" si="0"/>
        <v>BRENNAN CAIN</v>
      </c>
      <c r="P24" s="6">
        <v>50</v>
      </c>
      <c r="Q24" s="18"/>
      <c r="R24" s="10" t="str">
        <f t="shared" si="1"/>
        <v>CHARLIE TWOHIG</v>
      </c>
      <c r="S24" s="6">
        <v>52</v>
      </c>
      <c r="T24" s="6"/>
      <c r="U24" s="14"/>
    </row>
    <row r="25" spans="1:21" ht="11.25">
      <c r="A25" s="25" t="s">
        <v>236</v>
      </c>
      <c r="B25" s="26"/>
      <c r="C25" s="27"/>
      <c r="D25" s="25" t="s">
        <v>301</v>
      </c>
      <c r="E25" s="26"/>
      <c r="F25" s="27"/>
      <c r="G25" s="14"/>
      <c r="H25" s="25" t="s">
        <v>208</v>
      </c>
      <c r="I25" s="26"/>
      <c r="J25" s="27"/>
      <c r="K25" s="358"/>
      <c r="L25" s="358"/>
      <c r="M25" s="358"/>
      <c r="N25" s="14"/>
      <c r="O25" s="10" t="str">
        <f t="shared" si="0"/>
        <v>ANTHONY KLAHN</v>
      </c>
      <c r="P25" s="6"/>
      <c r="Q25" s="18"/>
      <c r="R25" s="10" t="str">
        <f t="shared" si="1"/>
        <v>BEN YURK</v>
      </c>
      <c r="S25" s="6"/>
      <c r="T25" s="6"/>
      <c r="U25" s="14"/>
    </row>
    <row r="26" spans="1:21" ht="11.25">
      <c r="A26" s="25"/>
      <c r="B26" s="26"/>
      <c r="C26" s="27"/>
      <c r="D26" s="25" t="s">
        <v>302</v>
      </c>
      <c r="E26" s="26"/>
      <c r="F26" s="27"/>
      <c r="G26" s="14"/>
      <c r="H26" s="25" t="s">
        <v>214</v>
      </c>
      <c r="I26" s="26"/>
      <c r="J26" s="27"/>
      <c r="K26" s="358"/>
      <c r="L26" s="358"/>
      <c r="M26" s="358"/>
      <c r="N26" s="14"/>
      <c r="O26" s="10">
        <f t="shared" si="0"/>
        <v>0</v>
      </c>
      <c r="P26" s="6"/>
      <c r="Q26" s="18"/>
      <c r="R26" s="10" t="str">
        <f t="shared" si="1"/>
        <v>JOE SCHMITT</v>
      </c>
      <c r="S26" s="6"/>
      <c r="T26" s="6"/>
      <c r="U26" s="14"/>
    </row>
    <row r="27" spans="1:21" ht="11.25">
      <c r="A27" s="25"/>
      <c r="B27" s="26"/>
      <c r="C27" s="27"/>
      <c r="D27" s="25"/>
      <c r="E27" s="26"/>
      <c r="F27" s="27"/>
      <c r="G27" s="14"/>
      <c r="H27" s="25" t="s">
        <v>209</v>
      </c>
      <c r="I27" s="26"/>
      <c r="J27" s="27"/>
      <c r="K27" s="358"/>
      <c r="L27" s="358"/>
      <c r="M27" s="358"/>
      <c r="N27" s="14"/>
      <c r="O27" s="10">
        <f t="shared" si="0"/>
        <v>0</v>
      </c>
      <c r="P27" s="6"/>
      <c r="Q27" s="18"/>
      <c r="R27" s="10" t="str">
        <f t="shared" si="1"/>
        <v>CONNOR SBROCCO</v>
      </c>
      <c r="S27" s="6"/>
      <c r="T27" s="6"/>
      <c r="U27" s="14"/>
    </row>
    <row r="28" spans="1:21" ht="11.25">
      <c r="A28" s="25"/>
      <c r="B28" s="26"/>
      <c r="C28" s="27"/>
      <c r="D28" s="25"/>
      <c r="E28" s="26"/>
      <c r="F28" s="27"/>
      <c r="G28" s="14"/>
      <c r="H28" s="25" t="s">
        <v>210</v>
      </c>
      <c r="I28" s="26"/>
      <c r="J28" s="27"/>
      <c r="K28" s="358"/>
      <c r="L28" s="358"/>
      <c r="M28" s="358"/>
      <c r="N28" s="14"/>
      <c r="O28" s="10">
        <f t="shared" si="0"/>
        <v>0</v>
      </c>
      <c r="P28" s="6"/>
      <c r="Q28" s="18"/>
      <c r="R28" s="10" t="str">
        <f t="shared" si="1"/>
        <v>ASHTON ELMENDORF</v>
      </c>
      <c r="S28" s="6"/>
      <c r="T28" s="6"/>
      <c r="U28" s="14"/>
    </row>
    <row r="29" spans="1:21" ht="11.25">
      <c r="A29" s="28"/>
      <c r="B29" s="29"/>
      <c r="C29" s="30"/>
      <c r="D29" s="28"/>
      <c r="E29" s="29"/>
      <c r="F29" s="30"/>
      <c r="G29" s="14"/>
      <c r="H29" s="28" t="s">
        <v>211</v>
      </c>
      <c r="I29" s="29"/>
      <c r="J29" s="30"/>
      <c r="K29" s="358"/>
      <c r="L29" s="358"/>
      <c r="M29" s="358"/>
      <c r="N29" s="14"/>
      <c r="O29" s="11">
        <f t="shared" si="0"/>
        <v>0</v>
      </c>
      <c r="P29" s="8"/>
      <c r="Q29" s="19"/>
      <c r="R29" s="11">
        <f t="shared" si="1"/>
        <v>0</v>
      </c>
      <c r="S29" s="8"/>
      <c r="T29" s="8"/>
      <c r="U29" s="14"/>
    </row>
    <row r="30" spans="1:21" ht="11.25">
      <c r="A30" s="20" t="s">
        <v>14</v>
      </c>
      <c r="B30" s="31">
        <f>SUM(B20:B29)-MAX(B20:B29)</f>
        <v>175</v>
      </c>
      <c r="C30" s="31">
        <f>IF(B30&lt;E30,1,0)</f>
        <v>1</v>
      </c>
      <c r="D30" s="20" t="s">
        <v>14</v>
      </c>
      <c r="E30" s="31">
        <f>SUM(E20:E29)-MAX(E20:E29)</f>
        <v>178</v>
      </c>
      <c r="F30" s="31">
        <f>IF(E30&lt;B30,1,0)</f>
        <v>0</v>
      </c>
      <c r="G30" s="14"/>
      <c r="H30" s="20" t="s">
        <v>6</v>
      </c>
      <c r="I30" s="31" t="s">
        <v>6</v>
      </c>
      <c r="J30" s="31" t="s">
        <v>6</v>
      </c>
      <c r="K30" s="355"/>
      <c r="L30" s="358"/>
      <c r="M30" s="358"/>
      <c r="N30" s="14"/>
      <c r="O30" s="16" t="s">
        <v>14</v>
      </c>
      <c r="P30" s="13">
        <f>SUM(P20:P29)-MAX(P20:P29)</f>
        <v>185</v>
      </c>
      <c r="Q30" s="13">
        <f>IF(P30&lt;S30,1,0)</f>
        <v>0</v>
      </c>
      <c r="R30" s="16" t="s">
        <v>14</v>
      </c>
      <c r="S30" s="13">
        <f>SUM(S20:S29)-MAX(S20:S29)</f>
        <v>178</v>
      </c>
      <c r="T30" s="13">
        <f>IF(S30&lt;P30,1,0)</f>
        <v>1</v>
      </c>
      <c r="U30" s="14"/>
    </row>
    <row r="31" spans="1:21" ht="11.25">
      <c r="A31" s="33" t="s">
        <v>47</v>
      </c>
      <c r="B31" s="14" t="s">
        <v>48</v>
      </c>
      <c r="C31" s="14" t="s">
        <v>49</v>
      </c>
      <c r="D31" s="33" t="s">
        <v>46</v>
      </c>
      <c r="E31" s="33" t="s">
        <v>50</v>
      </c>
      <c r="F31" s="14"/>
      <c r="G31" s="14"/>
      <c r="H31" s="33" t="s">
        <v>47</v>
      </c>
      <c r="I31" s="14" t="s">
        <v>48</v>
      </c>
      <c r="J31" s="14" t="s">
        <v>49</v>
      </c>
      <c r="K31" s="33" t="s">
        <v>46</v>
      </c>
      <c r="L31" s="33" t="s">
        <v>50</v>
      </c>
      <c r="M31" s="14"/>
      <c r="N31" s="14"/>
      <c r="O31" s="33" t="s">
        <v>47</v>
      </c>
      <c r="P31" s="14" t="s">
        <v>48</v>
      </c>
      <c r="Q31" s="14" t="s">
        <v>49</v>
      </c>
      <c r="R31" s="33" t="s">
        <v>46</v>
      </c>
      <c r="S31" s="33" t="s">
        <v>50</v>
      </c>
      <c r="T31" s="14"/>
      <c r="U31" s="14"/>
    </row>
    <row r="32" spans="1:21" ht="11.25">
      <c r="A32" s="20" t="s">
        <v>233</v>
      </c>
      <c r="B32" s="21">
        <v>32.9</v>
      </c>
      <c r="C32" s="21">
        <v>116</v>
      </c>
      <c r="D32" s="248">
        <v>41775</v>
      </c>
      <c r="E32" s="21">
        <v>34</v>
      </c>
      <c r="F32" s="21"/>
      <c r="G32" s="14"/>
      <c r="H32" s="20" t="s">
        <v>234</v>
      </c>
      <c r="I32" s="21">
        <v>35.2</v>
      </c>
      <c r="J32" s="21">
        <v>127</v>
      </c>
      <c r="K32" s="248">
        <v>41775</v>
      </c>
      <c r="L32" s="21">
        <v>35</v>
      </c>
      <c r="M32" s="21"/>
      <c r="N32" s="14"/>
      <c r="O32" s="20" t="s">
        <v>235</v>
      </c>
      <c r="P32" s="21">
        <v>34.1</v>
      </c>
      <c r="Q32" s="21">
        <v>114</v>
      </c>
      <c r="R32" s="248">
        <v>41775</v>
      </c>
      <c r="S32" s="21">
        <v>36</v>
      </c>
      <c r="T32" s="21"/>
      <c r="U32" s="14"/>
    </row>
    <row r="33" spans="1:21" ht="11.25">
      <c r="A33" s="845" t="s">
        <v>20</v>
      </c>
      <c r="B33" s="845"/>
      <c r="C33" s="845"/>
      <c r="D33" s="845" t="s">
        <v>18</v>
      </c>
      <c r="E33" s="845"/>
      <c r="F33" s="845"/>
      <c r="G33" s="14"/>
      <c r="H33" s="845" t="s">
        <v>21</v>
      </c>
      <c r="I33" s="845"/>
      <c r="J33" s="845"/>
      <c r="K33" s="845" t="s">
        <v>13</v>
      </c>
      <c r="L33" s="845"/>
      <c r="M33" s="845"/>
      <c r="N33" s="14"/>
      <c r="O33" s="845" t="s">
        <v>15</v>
      </c>
      <c r="P33" s="845"/>
      <c r="Q33" s="845"/>
      <c r="R33" s="845" t="s">
        <v>17</v>
      </c>
      <c r="S33" s="845"/>
      <c r="T33" s="845"/>
      <c r="U33" s="14"/>
    </row>
    <row r="34" spans="1:21" ht="11.25">
      <c r="A34" s="2" t="s">
        <v>9</v>
      </c>
      <c r="B34" s="2" t="s">
        <v>10</v>
      </c>
      <c r="C34" s="2" t="s">
        <v>11</v>
      </c>
      <c r="D34" s="15" t="s">
        <v>9</v>
      </c>
      <c r="E34" s="2" t="s">
        <v>10</v>
      </c>
      <c r="F34" s="2" t="s">
        <v>11</v>
      </c>
      <c r="G34" s="14"/>
      <c r="H34" s="2" t="s">
        <v>9</v>
      </c>
      <c r="I34" s="2" t="s">
        <v>10</v>
      </c>
      <c r="J34" s="2" t="s">
        <v>11</v>
      </c>
      <c r="K34" s="15" t="s">
        <v>9</v>
      </c>
      <c r="L34" s="2" t="s">
        <v>10</v>
      </c>
      <c r="M34" s="2" t="s">
        <v>11</v>
      </c>
      <c r="N34" s="14"/>
      <c r="O34" s="15" t="s">
        <v>9</v>
      </c>
      <c r="P34" s="2" t="s">
        <v>10</v>
      </c>
      <c r="Q34" s="2" t="s">
        <v>11</v>
      </c>
      <c r="R34" s="2" t="s">
        <v>9</v>
      </c>
      <c r="S34" s="2" t="s">
        <v>10</v>
      </c>
      <c r="T34" s="2" t="s">
        <v>11</v>
      </c>
      <c r="U34" s="14"/>
    </row>
    <row r="35" spans="1:21" ht="11.25">
      <c r="A35" s="9" t="str">
        <f>$D$20</f>
        <v>ISIAH BAUER</v>
      </c>
      <c r="B35" s="9">
        <v>41</v>
      </c>
      <c r="C35" s="17">
        <v>3</v>
      </c>
      <c r="D35" s="9" t="str">
        <f>$H$5</f>
        <v>JOSH SMIES</v>
      </c>
      <c r="E35" s="4">
        <v>44</v>
      </c>
      <c r="F35" s="4"/>
      <c r="G35" s="14"/>
      <c r="H35" s="3" t="str">
        <f>$H$20</f>
        <v>AUSTIN BARES</v>
      </c>
      <c r="I35" s="9">
        <v>45</v>
      </c>
      <c r="J35" s="17">
        <v>4</v>
      </c>
      <c r="K35" s="9" t="str">
        <f>$O$5</f>
        <v>NATE HASENSTEIN</v>
      </c>
      <c r="L35" s="4">
        <v>41</v>
      </c>
      <c r="M35" s="4">
        <v>5</v>
      </c>
      <c r="N35" s="14"/>
      <c r="O35" s="9" t="str">
        <f>$D$5</f>
        <v>ZACH WINKEL</v>
      </c>
      <c r="P35" s="4">
        <v>47</v>
      </c>
      <c r="Q35" s="4">
        <v>0.33</v>
      </c>
      <c r="R35" s="9" t="str">
        <f>$K$5</f>
        <v>JACOB COEUR</v>
      </c>
      <c r="S35" s="9">
        <v>48</v>
      </c>
      <c r="T35" s="4"/>
      <c r="U35" s="14"/>
    </row>
    <row r="36" spans="1:21" ht="11.25">
      <c r="A36" s="10" t="str">
        <f>$D$21</f>
        <v>JUSTIN OBBINK</v>
      </c>
      <c r="B36" s="10">
        <v>42</v>
      </c>
      <c r="C36" s="18">
        <v>1</v>
      </c>
      <c r="D36" s="10" t="str">
        <f>$H$6</f>
        <v>RAY KOLOCEK</v>
      </c>
      <c r="E36" s="6">
        <v>37</v>
      </c>
      <c r="F36" s="6">
        <v>5</v>
      </c>
      <c r="G36" s="14"/>
      <c r="H36" s="5" t="str">
        <f>$H$21</f>
        <v>AVERY CLARK</v>
      </c>
      <c r="I36" s="10">
        <v>52</v>
      </c>
      <c r="J36" s="18"/>
      <c r="K36" s="10" t="str">
        <f>$O$6</f>
        <v>NICK FALCONER</v>
      </c>
      <c r="L36" s="6">
        <v>54</v>
      </c>
      <c r="M36" s="6"/>
      <c r="N36" s="14"/>
      <c r="O36" s="10" t="str">
        <f>$D$6</f>
        <v>THAD COULIS</v>
      </c>
      <c r="P36" s="6">
        <v>41</v>
      </c>
      <c r="Q36" s="6">
        <v>5</v>
      </c>
      <c r="R36" s="10" t="str">
        <f>$K$6</f>
        <v>REID RUMACK</v>
      </c>
      <c r="S36" s="10">
        <v>43</v>
      </c>
      <c r="T36" s="6">
        <v>2</v>
      </c>
      <c r="U36" s="14"/>
    </row>
    <row r="37" spans="1:21" ht="11.25">
      <c r="A37" s="10" t="str">
        <f>$D$22</f>
        <v>JON MEERDINK</v>
      </c>
      <c r="B37" s="10">
        <v>50</v>
      </c>
      <c r="C37" s="18"/>
      <c r="D37" s="10" t="str">
        <f>$H$7</f>
        <v>JOE SMIES</v>
      </c>
      <c r="E37" s="6">
        <v>41</v>
      </c>
      <c r="F37" s="6">
        <v>3</v>
      </c>
      <c r="G37" s="14"/>
      <c r="H37" s="5" t="str">
        <f>$H$22</f>
        <v>GRANT KLAS</v>
      </c>
      <c r="I37" s="10">
        <v>54</v>
      </c>
      <c r="J37" s="18"/>
      <c r="K37" s="10" t="str">
        <f>$O$7</f>
        <v>JOSH SPLITTGERBER</v>
      </c>
      <c r="L37" s="6">
        <v>53</v>
      </c>
      <c r="M37" s="6"/>
      <c r="N37" s="14"/>
      <c r="O37" s="10" t="str">
        <f>$D$7</f>
        <v>JAMES RASMUSSEN</v>
      </c>
      <c r="P37" s="6">
        <v>42</v>
      </c>
      <c r="Q37" s="6">
        <v>3.5</v>
      </c>
      <c r="R37" s="10" t="str">
        <f>$K$7</f>
        <v>NICK MUELLER</v>
      </c>
      <c r="S37" s="10">
        <v>47</v>
      </c>
      <c r="T37" s="6">
        <v>0.33</v>
      </c>
      <c r="U37" s="14"/>
    </row>
    <row r="38" spans="1:21" ht="11.25">
      <c r="A38" s="10" t="str">
        <f>$D$23</f>
        <v>STUART FRIBERG</v>
      </c>
      <c r="B38" s="10">
        <v>48</v>
      </c>
      <c r="C38" s="18"/>
      <c r="D38" s="10" t="str">
        <f>$H$8</f>
        <v>JEROD TENPAS</v>
      </c>
      <c r="E38" s="6">
        <v>46</v>
      </c>
      <c r="F38" s="6"/>
      <c r="G38" s="14"/>
      <c r="H38" s="5" t="str">
        <f>$H$23</f>
        <v>NATHAN LaSAGE</v>
      </c>
      <c r="I38" s="10">
        <v>61</v>
      </c>
      <c r="J38" s="18"/>
      <c r="K38" s="10" t="str">
        <f>$O$8</f>
        <v>LOGAN JONES</v>
      </c>
      <c r="L38" s="6">
        <v>51</v>
      </c>
      <c r="M38" s="6">
        <v>1</v>
      </c>
      <c r="N38" s="14"/>
      <c r="O38" s="10" t="str">
        <f>$D$8</f>
        <v>JOSH STECKER</v>
      </c>
      <c r="P38" s="250"/>
      <c r="Q38" s="250"/>
      <c r="R38" s="251" t="str">
        <f>$K$8</f>
        <v>JON MUDLAFF</v>
      </c>
      <c r="S38" s="251">
        <v>51</v>
      </c>
      <c r="T38" s="6"/>
      <c r="U38" s="14"/>
    </row>
    <row r="39" spans="1:21" ht="11.25">
      <c r="A39" s="10" t="str">
        <f>$D$24</f>
        <v>WILL DeBLAEY</v>
      </c>
      <c r="B39" s="10">
        <v>47</v>
      </c>
      <c r="C39" s="18"/>
      <c r="D39" s="10" t="str">
        <f>$H$9</f>
        <v>ALEX HUIBREGTSE</v>
      </c>
      <c r="E39" s="6">
        <v>41</v>
      </c>
      <c r="F39" s="6">
        <v>3</v>
      </c>
      <c r="G39" s="14"/>
      <c r="H39" s="5" t="str">
        <f>$H$24</f>
        <v>MITCH MEEUWSEN</v>
      </c>
      <c r="I39" s="10">
        <v>49</v>
      </c>
      <c r="J39" s="18">
        <v>3</v>
      </c>
      <c r="K39" s="10" t="str">
        <f>$O$9</f>
        <v>ALEX PHILLIPS</v>
      </c>
      <c r="L39" s="6">
        <v>50</v>
      </c>
      <c r="M39" s="6">
        <v>2</v>
      </c>
      <c r="N39" s="14"/>
      <c r="O39" s="10" t="str">
        <f>$D$9</f>
        <v>CALEB KELLY</v>
      </c>
      <c r="P39" s="6">
        <v>47</v>
      </c>
      <c r="Q39" s="6">
        <v>0.33</v>
      </c>
      <c r="R39" s="10" t="str">
        <f>$K$9</f>
        <v>COLIN BARRINGTON</v>
      </c>
      <c r="S39" s="10">
        <v>50</v>
      </c>
      <c r="T39" s="6"/>
      <c r="U39" s="14"/>
    </row>
    <row r="40" spans="1:21" ht="11.25">
      <c r="A40" s="10" t="str">
        <f>$D$25</f>
        <v>BRETT RICHARDS</v>
      </c>
      <c r="B40" s="10"/>
      <c r="C40" s="18"/>
      <c r="D40" s="10">
        <f>$H$10</f>
        <v>0</v>
      </c>
      <c r="E40" s="6"/>
      <c r="F40" s="6"/>
      <c r="G40" s="14"/>
      <c r="H40" s="5" t="str">
        <f>$H$25</f>
        <v>HAYDEN NEIS</v>
      </c>
      <c r="I40" s="10"/>
      <c r="J40" s="18"/>
      <c r="K40" s="10" t="str">
        <f>$O$10</f>
        <v> </v>
      </c>
      <c r="L40" s="6"/>
      <c r="M40" s="6"/>
      <c r="N40" s="14"/>
      <c r="O40" s="10" t="str">
        <f>$D$10</f>
        <v>EDDIE WINDSOR</v>
      </c>
      <c r="P40" s="6"/>
      <c r="Q40" s="6"/>
      <c r="R40" s="10" t="str">
        <f>$K$10</f>
        <v>HELTON VANDENBUSCH</v>
      </c>
      <c r="S40" s="10"/>
      <c r="T40" s="6"/>
      <c r="U40" s="14"/>
    </row>
    <row r="41" spans="1:21" ht="11.25">
      <c r="A41" s="10" t="str">
        <f>$D$26</f>
        <v>TTYLER WONSER</v>
      </c>
      <c r="B41" s="10"/>
      <c r="C41" s="18"/>
      <c r="D41" s="10">
        <f>$H$11</f>
        <v>0</v>
      </c>
      <c r="E41" s="6"/>
      <c r="F41" s="6"/>
      <c r="G41" s="14"/>
      <c r="H41" s="5" t="str">
        <f>$H$26</f>
        <v>COLTON KRAUS</v>
      </c>
      <c r="I41" s="10"/>
      <c r="J41" s="18"/>
      <c r="K41" s="10" t="str">
        <f>$O$11</f>
        <v> </v>
      </c>
      <c r="L41" s="6"/>
      <c r="M41" s="6"/>
      <c r="N41" s="14"/>
      <c r="O41" s="10" t="str">
        <f>$D$11</f>
        <v>JOSH HUENINK</v>
      </c>
      <c r="P41" s="6"/>
      <c r="Q41" s="6"/>
      <c r="R41" s="10">
        <f>$K$11</f>
        <v>0</v>
      </c>
      <c r="S41" s="10"/>
      <c r="T41" s="6"/>
      <c r="U41" s="14"/>
    </row>
    <row r="42" spans="1:21" ht="11.25">
      <c r="A42" s="10">
        <f>$D$27</f>
        <v>0</v>
      </c>
      <c r="B42" s="10"/>
      <c r="C42" s="18"/>
      <c r="D42" s="10">
        <f>$H$12</f>
        <v>0</v>
      </c>
      <c r="E42" s="6"/>
      <c r="F42" s="6"/>
      <c r="G42" s="14"/>
      <c r="H42" s="5" t="str">
        <f>$H$27</f>
        <v>COLIN HUGHES</v>
      </c>
      <c r="I42" s="10"/>
      <c r="J42" s="18"/>
      <c r="K42" s="10" t="str">
        <f>$O$12</f>
        <v> </v>
      </c>
      <c r="L42" s="6"/>
      <c r="M42" s="6"/>
      <c r="N42" s="14"/>
      <c r="O42" s="10" t="str">
        <f>$D$12</f>
        <v>BRAYDEN VAN ESS</v>
      </c>
      <c r="P42" s="6">
        <v>42</v>
      </c>
      <c r="Q42" s="6">
        <v>3.5</v>
      </c>
      <c r="R42" s="10">
        <f>$K$12</f>
        <v>0</v>
      </c>
      <c r="S42" s="10"/>
      <c r="T42" s="6"/>
      <c r="U42" s="14"/>
    </row>
    <row r="43" spans="1:21" ht="11.25">
      <c r="A43" s="10">
        <f>$D$28</f>
        <v>0</v>
      </c>
      <c r="B43" s="10"/>
      <c r="C43" s="18"/>
      <c r="D43" s="10">
        <f>$H$13</f>
        <v>0</v>
      </c>
      <c r="E43" s="6"/>
      <c r="F43" s="6"/>
      <c r="G43" s="14"/>
      <c r="H43" s="5" t="str">
        <f>$H$28</f>
        <v>AARON SUSEN</v>
      </c>
      <c r="I43" s="10"/>
      <c r="J43" s="18"/>
      <c r="K43" s="10" t="str">
        <f>$O$13</f>
        <v> </v>
      </c>
      <c r="L43" s="6"/>
      <c r="M43" s="6"/>
      <c r="N43" s="14"/>
      <c r="O43" s="10" t="str">
        <f>$D$13</f>
        <v>MICHAEL ASLUM</v>
      </c>
      <c r="P43" s="6"/>
      <c r="Q43" s="6"/>
      <c r="R43" s="10">
        <f>$K$13</f>
        <v>0</v>
      </c>
      <c r="S43" s="10"/>
      <c r="T43" s="6"/>
      <c r="U43" s="14"/>
    </row>
    <row r="44" spans="1:21" ht="11.25">
      <c r="A44" s="11">
        <f>$D$29</f>
        <v>0</v>
      </c>
      <c r="B44" s="11"/>
      <c r="C44" s="19"/>
      <c r="D44" s="11">
        <f>$H$14</f>
        <v>0</v>
      </c>
      <c r="E44" s="8"/>
      <c r="F44" s="8"/>
      <c r="G44" s="14"/>
      <c r="H44" s="7" t="str">
        <f>$H$29</f>
        <v>JASON KUNTSMAN</v>
      </c>
      <c r="I44" s="11"/>
      <c r="J44" s="19"/>
      <c r="K44" s="11" t="str">
        <f>$O$14</f>
        <v> </v>
      </c>
      <c r="L44" s="8"/>
      <c r="M44" s="8"/>
      <c r="N44" s="14"/>
      <c r="O44" s="11">
        <f>$D$14</f>
        <v>0</v>
      </c>
      <c r="P44" s="8"/>
      <c r="Q44" s="8"/>
      <c r="R44" s="11">
        <f>$K$14</f>
        <v>0</v>
      </c>
      <c r="S44" s="11"/>
      <c r="T44" s="8"/>
      <c r="U44" s="14"/>
    </row>
    <row r="45" spans="1:21" ht="11.25">
      <c r="A45" s="12" t="s">
        <v>14</v>
      </c>
      <c r="B45" s="13">
        <f>SUM(B35:B44)-MAX(B35:B44)</f>
        <v>178</v>
      </c>
      <c r="C45" s="13">
        <f>IF(B45&lt;E45,1,0)</f>
        <v>0</v>
      </c>
      <c r="D45" s="16" t="s">
        <v>14</v>
      </c>
      <c r="E45" s="13">
        <f>SUM(E35:E44)-MAX(E35:E44)</f>
        <v>163</v>
      </c>
      <c r="F45" s="13">
        <f>IF(E45&lt;B45,1,0)</f>
        <v>1</v>
      </c>
      <c r="G45" s="14"/>
      <c r="H45" s="12" t="s">
        <v>14</v>
      </c>
      <c r="I45" s="13">
        <f>SUM(I35:I44)-MAX(I35:I44)</f>
        <v>200</v>
      </c>
      <c r="J45" s="13">
        <f>IF(I45&lt;L45,1,0)</f>
        <v>0</v>
      </c>
      <c r="K45" s="16" t="s">
        <v>14</v>
      </c>
      <c r="L45" s="13">
        <f>SUM(L35:L44)-MAX(L35:L44)</f>
        <v>195</v>
      </c>
      <c r="M45" s="13">
        <f>IF(L45&lt;I45,1,0)</f>
        <v>1</v>
      </c>
      <c r="N45" s="14"/>
      <c r="O45" s="16" t="s">
        <v>14</v>
      </c>
      <c r="P45" s="13">
        <f>SUM(P35:P44)-MAX(P35:P44)</f>
        <v>172</v>
      </c>
      <c r="Q45" s="13">
        <f>IF(P45&lt;S45,1,0)</f>
        <v>1</v>
      </c>
      <c r="R45" s="12" t="s">
        <v>14</v>
      </c>
      <c r="S45" s="13">
        <f>SUM(S35:S44)-MAX(S35:S44)</f>
        <v>188</v>
      </c>
      <c r="T45" s="13">
        <f>IF(S45&lt;P45,1,0)</f>
        <v>0</v>
      </c>
      <c r="U45" s="14"/>
    </row>
    <row r="46" spans="1:21" ht="11.25">
      <c r="A46" s="33" t="s">
        <v>47</v>
      </c>
      <c r="B46" s="14" t="s">
        <v>48</v>
      </c>
      <c r="C46" s="14" t="s">
        <v>49</v>
      </c>
      <c r="D46" s="33" t="s">
        <v>46</v>
      </c>
      <c r="E46" s="33" t="s">
        <v>50</v>
      </c>
      <c r="F46" s="14"/>
      <c r="G46" s="14"/>
      <c r="H46" s="33" t="s">
        <v>47</v>
      </c>
      <c r="I46" s="14" t="s">
        <v>48</v>
      </c>
      <c r="J46" s="14" t="s">
        <v>49</v>
      </c>
      <c r="K46" s="33" t="s">
        <v>46</v>
      </c>
      <c r="L46" s="33" t="s">
        <v>50</v>
      </c>
      <c r="M46" s="14"/>
      <c r="N46" s="14"/>
      <c r="O46" s="33" t="s">
        <v>47</v>
      </c>
      <c r="P46" s="14" t="s">
        <v>48</v>
      </c>
      <c r="Q46" s="14" t="s">
        <v>49</v>
      </c>
      <c r="R46" s="33" t="s">
        <v>46</v>
      </c>
      <c r="S46" s="33" t="s">
        <v>50</v>
      </c>
      <c r="T46" s="14"/>
      <c r="U46" s="14"/>
    </row>
    <row r="47" spans="1:21" ht="11.25">
      <c r="A47" s="20" t="s">
        <v>146</v>
      </c>
      <c r="B47" s="21">
        <v>32.9</v>
      </c>
      <c r="C47" s="21">
        <v>116</v>
      </c>
      <c r="D47" s="248">
        <v>41779</v>
      </c>
      <c r="E47" s="21">
        <v>34</v>
      </c>
      <c r="F47" s="21"/>
      <c r="G47" s="14"/>
      <c r="H47" s="20" t="s">
        <v>227</v>
      </c>
      <c r="I47" s="21">
        <v>35.6</v>
      </c>
      <c r="J47" s="21">
        <v>135</v>
      </c>
      <c r="K47" s="248">
        <v>41779</v>
      </c>
      <c r="L47" s="21">
        <v>36</v>
      </c>
      <c r="M47" s="21"/>
      <c r="N47" s="14"/>
      <c r="O47" s="20" t="s">
        <v>173</v>
      </c>
      <c r="P47" s="21">
        <v>35.2</v>
      </c>
      <c r="Q47" s="21">
        <v>127</v>
      </c>
      <c r="R47" s="248">
        <v>41780</v>
      </c>
      <c r="S47" s="21">
        <v>35</v>
      </c>
      <c r="T47" s="21"/>
      <c r="U47" s="14"/>
    </row>
    <row r="48" spans="1:21" ht="11.25">
      <c r="A48" s="845" t="s">
        <v>20</v>
      </c>
      <c r="B48" s="845"/>
      <c r="C48" s="845"/>
      <c r="D48" s="845" t="s">
        <v>13</v>
      </c>
      <c r="E48" s="845"/>
      <c r="F48" s="845"/>
      <c r="G48" s="14"/>
      <c r="H48" s="845" t="s">
        <v>15</v>
      </c>
      <c r="I48" s="845"/>
      <c r="J48" s="845"/>
      <c r="K48" s="845" t="s">
        <v>21</v>
      </c>
      <c r="L48" s="845"/>
      <c r="M48" s="845"/>
      <c r="N48" s="14"/>
      <c r="O48" s="845" t="s">
        <v>18</v>
      </c>
      <c r="P48" s="845"/>
      <c r="Q48" s="845"/>
      <c r="R48" s="845" t="s">
        <v>13</v>
      </c>
      <c r="S48" s="845"/>
      <c r="T48" s="845"/>
      <c r="U48" s="14"/>
    </row>
    <row r="49" spans="1:21" ht="11.25">
      <c r="A49" s="2" t="s">
        <v>9</v>
      </c>
      <c r="B49" s="2" t="s">
        <v>10</v>
      </c>
      <c r="C49" s="2" t="s">
        <v>11</v>
      </c>
      <c r="D49" s="2" t="s">
        <v>9</v>
      </c>
      <c r="E49" s="2" t="s">
        <v>10</v>
      </c>
      <c r="F49" s="2" t="s">
        <v>11</v>
      </c>
      <c r="G49" s="14"/>
      <c r="H49" s="2" t="s">
        <v>9</v>
      </c>
      <c r="I49" s="2" t="s">
        <v>10</v>
      </c>
      <c r="J49" s="2" t="s">
        <v>11</v>
      </c>
      <c r="K49" s="2" t="s">
        <v>9</v>
      </c>
      <c r="L49" s="2" t="s">
        <v>10</v>
      </c>
      <c r="M49" s="2" t="s">
        <v>11</v>
      </c>
      <c r="N49" s="14"/>
      <c r="O49" s="2" t="s">
        <v>9</v>
      </c>
      <c r="P49" s="2" t="s">
        <v>10</v>
      </c>
      <c r="Q49" s="2" t="s">
        <v>11</v>
      </c>
      <c r="R49" s="2" t="s">
        <v>9</v>
      </c>
      <c r="S49" s="2" t="s">
        <v>10</v>
      </c>
      <c r="T49" s="2" t="s">
        <v>11</v>
      </c>
      <c r="U49" s="14"/>
    </row>
    <row r="50" spans="1:21" ht="11.25">
      <c r="A50" s="9" t="str">
        <f>$D$20</f>
        <v>ISIAH BAUER</v>
      </c>
      <c r="B50" s="9">
        <v>40</v>
      </c>
      <c r="C50" s="4">
        <v>3</v>
      </c>
      <c r="D50" s="9" t="str">
        <f>$O$5</f>
        <v>NATE HASENSTEIN</v>
      </c>
      <c r="E50" s="9">
        <v>39</v>
      </c>
      <c r="F50" s="4">
        <v>4</v>
      </c>
      <c r="G50" s="14"/>
      <c r="H50" s="9" t="str">
        <f>$D$5</f>
        <v>ZACH WINKEL</v>
      </c>
      <c r="I50" s="9">
        <v>43</v>
      </c>
      <c r="J50" s="4">
        <v>3.5</v>
      </c>
      <c r="K50" s="3" t="str">
        <f>$H$20</f>
        <v>AUSTIN BARES</v>
      </c>
      <c r="L50" s="9">
        <v>43</v>
      </c>
      <c r="M50" s="4">
        <v>3.5</v>
      </c>
      <c r="N50" s="14"/>
      <c r="O50" s="9" t="str">
        <f>$H$5</f>
        <v>JOSH SMIES</v>
      </c>
      <c r="P50" s="9">
        <v>40</v>
      </c>
      <c r="Q50" s="4">
        <v>4</v>
      </c>
      <c r="R50" s="9" t="str">
        <f>$O$5</f>
        <v>NATE HASENSTEIN</v>
      </c>
      <c r="S50" s="9">
        <v>46</v>
      </c>
      <c r="T50" s="4">
        <v>0.25</v>
      </c>
      <c r="U50" s="14"/>
    </row>
    <row r="51" spans="1:21" ht="11.25">
      <c r="A51" s="10" t="str">
        <f>$D$21</f>
        <v>JUSTIN OBBINK</v>
      </c>
      <c r="B51" s="10">
        <v>38</v>
      </c>
      <c r="C51" s="6">
        <v>5</v>
      </c>
      <c r="D51" s="10" t="str">
        <f>$O$6</f>
        <v>NICK FALCONER</v>
      </c>
      <c r="E51" s="10">
        <v>44</v>
      </c>
      <c r="F51" s="6">
        <v>1</v>
      </c>
      <c r="G51" s="14"/>
      <c r="H51" s="10" t="str">
        <f>$D$6</f>
        <v>THAD COULIS</v>
      </c>
      <c r="I51" s="251">
        <v>50</v>
      </c>
      <c r="J51" s="250"/>
      <c r="K51" s="352" t="str">
        <f>$H$21</f>
        <v>AVERY CLARK</v>
      </c>
      <c r="L51" s="251">
        <v>55</v>
      </c>
      <c r="M51" s="6"/>
      <c r="N51" s="14"/>
      <c r="O51" s="10" t="str">
        <f>$H$6</f>
        <v>RAY KOLOCEK</v>
      </c>
      <c r="P51" s="10">
        <v>39</v>
      </c>
      <c r="Q51" s="6">
        <v>5</v>
      </c>
      <c r="R51" s="10" t="str">
        <f>$O$6</f>
        <v>NICK FALCONER</v>
      </c>
      <c r="S51" s="10">
        <v>45</v>
      </c>
      <c r="T51" s="6">
        <v>2</v>
      </c>
      <c r="U51" s="14"/>
    </row>
    <row r="52" spans="1:21" ht="11.25">
      <c r="A52" s="10" t="str">
        <f>$D$22</f>
        <v>JON MEERDINK</v>
      </c>
      <c r="B52" s="10">
        <v>49</v>
      </c>
      <c r="C52" s="6"/>
      <c r="D52" s="10" t="str">
        <f>$O$7</f>
        <v>JOSH SPLITTGERBER</v>
      </c>
      <c r="E52" s="10">
        <v>41</v>
      </c>
      <c r="F52" s="6">
        <v>2</v>
      </c>
      <c r="G52" s="14"/>
      <c r="H52" s="10" t="str">
        <f>$D$7</f>
        <v>JAMES RASMUSSEN</v>
      </c>
      <c r="I52" s="251">
        <v>40</v>
      </c>
      <c r="J52" s="250">
        <v>5</v>
      </c>
      <c r="K52" s="352" t="str">
        <f>$H$22</f>
        <v>GRANT KLAS</v>
      </c>
      <c r="L52" s="251">
        <v>49</v>
      </c>
      <c r="M52" s="6">
        <v>0.5</v>
      </c>
      <c r="N52" s="14"/>
      <c r="O52" s="10" t="str">
        <f>$H$7</f>
        <v>JOE SMIES</v>
      </c>
      <c r="P52" s="10">
        <v>46</v>
      </c>
      <c r="Q52" s="6">
        <v>0.25</v>
      </c>
      <c r="R52" s="10" t="str">
        <f>$O$7</f>
        <v>JOSH SPLITTGERBER</v>
      </c>
      <c r="S52" s="10">
        <v>46</v>
      </c>
      <c r="T52" s="6">
        <v>0.25</v>
      </c>
      <c r="U52" s="14"/>
    </row>
    <row r="53" spans="1:21" ht="11.25">
      <c r="A53" s="10" t="str">
        <f>$D$23</f>
        <v>STUART FRIBERG</v>
      </c>
      <c r="B53" s="10"/>
      <c r="C53" s="6"/>
      <c r="D53" s="10" t="str">
        <f>$O$8</f>
        <v>LOGAN JONES</v>
      </c>
      <c r="E53" s="10">
        <v>49</v>
      </c>
      <c r="F53" s="6"/>
      <c r="G53" s="14"/>
      <c r="H53" s="10" t="str">
        <f>$D$8</f>
        <v>JOSH STECKER</v>
      </c>
      <c r="I53" s="251"/>
      <c r="J53" s="250"/>
      <c r="K53" s="352" t="str">
        <f>$H$23</f>
        <v>NATHAN LaSAGE</v>
      </c>
      <c r="L53" s="251"/>
      <c r="M53" s="6"/>
      <c r="N53" s="14"/>
      <c r="O53" s="10" t="str">
        <f>$H$8</f>
        <v>JEROD TENPAS</v>
      </c>
      <c r="P53" s="10">
        <v>49</v>
      </c>
      <c r="Q53" s="6"/>
      <c r="R53" s="10" t="str">
        <f>$O$8</f>
        <v>LOGAN JONES</v>
      </c>
      <c r="S53" s="10">
        <v>48</v>
      </c>
      <c r="T53" s="6"/>
      <c r="U53" s="14"/>
    </row>
    <row r="54" spans="1:21" ht="11.25">
      <c r="A54" s="10" t="str">
        <f>$D$24</f>
        <v>WILL DeBLAEY</v>
      </c>
      <c r="B54" s="10"/>
      <c r="C54" s="6"/>
      <c r="D54" s="10" t="str">
        <f>$O$9</f>
        <v>ALEX PHILLIPS</v>
      </c>
      <c r="E54" s="10">
        <v>46</v>
      </c>
      <c r="F54" s="6"/>
      <c r="G54" s="14"/>
      <c r="H54" s="10" t="str">
        <f>$D$9</f>
        <v>CALEB KELLY</v>
      </c>
      <c r="I54" s="251">
        <v>55</v>
      </c>
      <c r="J54" s="250"/>
      <c r="K54" s="352" t="str">
        <f>$H$24</f>
        <v>MITCH MEEUWSEN</v>
      </c>
      <c r="L54" s="251">
        <v>49</v>
      </c>
      <c r="M54" s="6">
        <v>0.5</v>
      </c>
      <c r="N54" s="14"/>
      <c r="O54" s="10" t="str">
        <f>$H$9</f>
        <v>ALEX HUIBREGTSE</v>
      </c>
      <c r="P54" s="10">
        <v>42</v>
      </c>
      <c r="Q54" s="6">
        <v>3</v>
      </c>
      <c r="R54" s="10" t="str">
        <f>$O$9</f>
        <v>ALEX PHILLIPS</v>
      </c>
      <c r="S54" s="10">
        <v>46</v>
      </c>
      <c r="T54" s="6">
        <v>0.25</v>
      </c>
      <c r="U54" s="14"/>
    </row>
    <row r="55" spans="1:21" ht="11.25">
      <c r="A55" s="10" t="str">
        <f>$D$25</f>
        <v>BRETT RICHARDS</v>
      </c>
      <c r="B55" s="10">
        <v>54</v>
      </c>
      <c r="C55" s="6"/>
      <c r="D55" s="10" t="str">
        <f>$O$10</f>
        <v> </v>
      </c>
      <c r="E55" s="10"/>
      <c r="F55" s="6"/>
      <c r="G55" s="14"/>
      <c r="H55" s="10" t="str">
        <f>$D$10</f>
        <v>EDDIE WINDSOR</v>
      </c>
      <c r="I55" s="251"/>
      <c r="J55" s="250"/>
      <c r="K55" s="352" t="str">
        <f>$H$25</f>
        <v>HAYDEN NEIS</v>
      </c>
      <c r="L55" s="251">
        <v>57</v>
      </c>
      <c r="M55" s="6"/>
      <c r="N55" s="14"/>
      <c r="O55" s="10">
        <f>$H$10</f>
        <v>0</v>
      </c>
      <c r="P55" s="10"/>
      <c r="Q55" s="6"/>
      <c r="R55" s="10" t="str">
        <f>$O$10</f>
        <v> </v>
      </c>
      <c r="S55" s="10"/>
      <c r="T55" s="6"/>
      <c r="U55" s="14"/>
    </row>
    <row r="56" spans="1:21" ht="11.25">
      <c r="A56" s="10" t="str">
        <f>$D$26</f>
        <v>TTYLER WONSER</v>
      </c>
      <c r="B56" s="10">
        <v>55</v>
      </c>
      <c r="C56" s="6"/>
      <c r="D56" s="10" t="str">
        <f>$O$11</f>
        <v> </v>
      </c>
      <c r="E56" s="10"/>
      <c r="F56" s="6"/>
      <c r="G56" s="14"/>
      <c r="H56" s="10" t="str">
        <f>$D$11</f>
        <v>JOSH HUENINK</v>
      </c>
      <c r="I56" s="251"/>
      <c r="J56" s="250"/>
      <c r="K56" s="352" t="str">
        <f>$H$26</f>
        <v>COLTON KRAUS</v>
      </c>
      <c r="L56" s="251"/>
      <c r="M56" s="6"/>
      <c r="N56" s="14"/>
      <c r="O56" s="10">
        <f>$H$11</f>
        <v>0</v>
      </c>
      <c r="P56" s="10"/>
      <c r="Q56" s="6"/>
      <c r="R56" s="10" t="str">
        <f>$O$11</f>
        <v> </v>
      </c>
      <c r="S56" s="10"/>
      <c r="T56" s="6"/>
      <c r="U56" s="14"/>
    </row>
    <row r="57" spans="1:21" ht="11.25">
      <c r="A57" s="10">
        <f>$D$27</f>
        <v>0</v>
      </c>
      <c r="B57" s="10"/>
      <c r="C57" s="6"/>
      <c r="D57" s="10" t="str">
        <f>$O$12</f>
        <v> </v>
      </c>
      <c r="E57" s="10"/>
      <c r="F57" s="6"/>
      <c r="G57" s="14"/>
      <c r="H57" s="10" t="str">
        <f>$D$12</f>
        <v>BRAYDEN VAN ESS</v>
      </c>
      <c r="I57" s="10">
        <v>46</v>
      </c>
      <c r="J57" s="6">
        <v>2</v>
      </c>
      <c r="K57" s="5" t="str">
        <f>$H$27</f>
        <v>COLIN HUGHES</v>
      </c>
      <c r="L57" s="10"/>
      <c r="M57" s="6"/>
      <c r="N57" s="14"/>
      <c r="O57" s="10">
        <f>$H$12</f>
        <v>0</v>
      </c>
      <c r="P57" s="10"/>
      <c r="Q57" s="6"/>
      <c r="R57" s="10" t="str">
        <f>$O$12</f>
        <v> </v>
      </c>
      <c r="S57" s="10"/>
      <c r="T57" s="6"/>
      <c r="U57" s="14"/>
    </row>
    <row r="58" spans="1:21" ht="11.25">
      <c r="A58" s="10">
        <f>$D$28</f>
        <v>0</v>
      </c>
      <c r="B58" s="10"/>
      <c r="C58" s="6"/>
      <c r="D58" s="10" t="str">
        <f>$O$13</f>
        <v> </v>
      </c>
      <c r="E58" s="10"/>
      <c r="F58" s="6"/>
      <c r="G58" s="14"/>
      <c r="H58" s="10" t="str">
        <f>$D$13</f>
        <v>MICHAEL ASLUM</v>
      </c>
      <c r="I58" s="10"/>
      <c r="J58" s="6"/>
      <c r="K58" s="5" t="str">
        <f>$H$28</f>
        <v>AARON SUSEN</v>
      </c>
      <c r="L58" s="10"/>
      <c r="M58" s="6"/>
      <c r="N58" s="14"/>
      <c r="O58" s="10">
        <f>$H$13</f>
        <v>0</v>
      </c>
      <c r="P58" s="10"/>
      <c r="Q58" s="6"/>
      <c r="R58" s="10" t="str">
        <f>$O$13</f>
        <v> </v>
      </c>
      <c r="S58" s="10"/>
      <c r="T58" s="6"/>
      <c r="U58" s="14"/>
    </row>
    <row r="59" spans="1:21" ht="11.25">
      <c r="A59" s="11">
        <f>$D$29</f>
        <v>0</v>
      </c>
      <c r="B59" s="11"/>
      <c r="C59" s="8"/>
      <c r="D59" s="11" t="str">
        <f>$O$14</f>
        <v> </v>
      </c>
      <c r="E59" s="11"/>
      <c r="F59" s="8"/>
      <c r="G59" s="14"/>
      <c r="H59" s="11">
        <f>$D$14</f>
        <v>0</v>
      </c>
      <c r="I59" s="11"/>
      <c r="J59" s="8"/>
      <c r="K59" s="7" t="str">
        <f>$H$29</f>
        <v>JASON KUNTSMAN</v>
      </c>
      <c r="L59" s="11"/>
      <c r="M59" s="8"/>
      <c r="N59" s="14"/>
      <c r="O59" s="11">
        <f>$H$14</f>
        <v>0</v>
      </c>
      <c r="P59" s="11"/>
      <c r="Q59" s="8"/>
      <c r="R59" s="11" t="str">
        <f>$O$14</f>
        <v> </v>
      </c>
      <c r="S59" s="11"/>
      <c r="T59" s="8"/>
      <c r="U59" s="14"/>
    </row>
    <row r="60" spans="1:21" ht="11.25">
      <c r="A60" s="12" t="s">
        <v>14</v>
      </c>
      <c r="B60" s="13">
        <f>SUM(B50:B59)-MAX(B50:B59)</f>
        <v>181</v>
      </c>
      <c r="C60" s="13">
        <f>IF(B60&lt;E60,1,0)</f>
        <v>0</v>
      </c>
      <c r="D60" s="12" t="s">
        <v>14</v>
      </c>
      <c r="E60" s="13">
        <f>SUM(E50:E59)-MAX(E50:E59)</f>
        <v>170</v>
      </c>
      <c r="F60" s="13">
        <f>IF(E60&lt;B60,1,0)</f>
        <v>1</v>
      </c>
      <c r="G60" s="14"/>
      <c r="H60" s="12" t="s">
        <v>14</v>
      </c>
      <c r="I60" s="13">
        <f>SUM(I50:I59)-MAX(I50:I59)</f>
        <v>179</v>
      </c>
      <c r="J60" s="13">
        <f>IF(I60&lt;L60,1,0)</f>
        <v>1</v>
      </c>
      <c r="K60" s="12" t="s">
        <v>14</v>
      </c>
      <c r="L60" s="13">
        <f>SUM(L50:L59)-MAX(L50:L59)</f>
        <v>196</v>
      </c>
      <c r="M60" s="13">
        <f>IF(L60&lt;I60,1,0)</f>
        <v>0</v>
      </c>
      <c r="N60" s="14"/>
      <c r="O60" s="12" t="s">
        <v>14</v>
      </c>
      <c r="P60" s="13">
        <f>SUM(P50:P59)-MAX(P50:P59)</f>
        <v>167</v>
      </c>
      <c r="Q60" s="13">
        <f>IF(P60&lt;S60,1,0)</f>
        <v>1</v>
      </c>
      <c r="R60" s="12" t="s">
        <v>14</v>
      </c>
      <c r="S60" s="13">
        <f>SUM(S50:S59)-MAX(S50:S59)</f>
        <v>183</v>
      </c>
      <c r="T60" s="13">
        <f>IF(S60&lt;P60,1,0)</f>
        <v>0</v>
      </c>
      <c r="U60" s="14"/>
    </row>
    <row r="61" spans="1:21" ht="11.25">
      <c r="A61" s="33" t="s">
        <v>47</v>
      </c>
      <c r="B61" s="14" t="s">
        <v>48</v>
      </c>
      <c r="C61" s="14" t="s">
        <v>49</v>
      </c>
      <c r="D61" s="33" t="s">
        <v>46</v>
      </c>
      <c r="E61" s="33" t="s">
        <v>50</v>
      </c>
      <c r="F61" s="14"/>
      <c r="G61" s="14"/>
      <c r="H61" s="33" t="s">
        <v>47</v>
      </c>
      <c r="I61" s="14" t="s">
        <v>48</v>
      </c>
      <c r="J61" s="14" t="s">
        <v>49</v>
      </c>
      <c r="K61" s="33" t="s">
        <v>46</v>
      </c>
      <c r="L61" s="33" t="s">
        <v>50</v>
      </c>
      <c r="M61" s="14"/>
      <c r="N61" s="14"/>
      <c r="O61" s="33" t="s">
        <v>47</v>
      </c>
      <c r="P61" s="14" t="s">
        <v>48</v>
      </c>
      <c r="Q61" s="14" t="s">
        <v>49</v>
      </c>
      <c r="R61" s="33" t="s">
        <v>46</v>
      </c>
      <c r="S61" s="33" t="s">
        <v>50</v>
      </c>
      <c r="T61" s="14"/>
      <c r="U61" s="14"/>
    </row>
    <row r="62" spans="1:21" ht="11.25">
      <c r="A62" s="20" t="s">
        <v>146</v>
      </c>
      <c r="B62" s="249">
        <v>33.5</v>
      </c>
      <c r="C62" s="21">
        <v>116</v>
      </c>
      <c r="D62" s="248">
        <v>41778</v>
      </c>
      <c r="E62" s="21">
        <v>34</v>
      </c>
      <c r="F62" s="21"/>
      <c r="G62" s="14"/>
      <c r="H62" s="20" t="s">
        <v>190</v>
      </c>
      <c r="I62" s="21">
        <v>34.3</v>
      </c>
      <c r="J62" s="21">
        <v>117</v>
      </c>
      <c r="K62" s="248">
        <v>41778</v>
      </c>
      <c r="L62" s="21">
        <v>35</v>
      </c>
      <c r="M62" s="21"/>
      <c r="N62" s="14"/>
      <c r="O62" s="20" t="s">
        <v>173</v>
      </c>
      <c r="P62" s="21">
        <v>35.2</v>
      </c>
      <c r="Q62" s="21">
        <v>127</v>
      </c>
      <c r="R62" s="248">
        <v>41752</v>
      </c>
      <c r="S62" s="21">
        <v>35</v>
      </c>
      <c r="T62" s="21"/>
      <c r="U62" s="14"/>
    </row>
    <row r="63" spans="1:21" ht="11.25">
      <c r="A63" s="845" t="s">
        <v>12</v>
      </c>
      <c r="B63" s="845"/>
      <c r="C63" s="845"/>
      <c r="D63" s="845" t="s">
        <v>20</v>
      </c>
      <c r="E63" s="845"/>
      <c r="F63" s="845"/>
      <c r="G63" s="14"/>
      <c r="H63" s="845" t="s">
        <v>19</v>
      </c>
      <c r="I63" s="845"/>
      <c r="J63" s="845"/>
      <c r="K63" s="845" t="s">
        <v>16</v>
      </c>
      <c r="L63" s="845"/>
      <c r="M63" s="845"/>
      <c r="N63" s="14"/>
      <c r="O63" s="845" t="s">
        <v>17</v>
      </c>
      <c r="P63" s="845"/>
      <c r="Q63" s="845"/>
      <c r="R63" s="845" t="s">
        <v>13</v>
      </c>
      <c r="S63" s="845"/>
      <c r="T63" s="845"/>
      <c r="U63" s="14"/>
    </row>
    <row r="64" spans="1:21" ht="11.25">
      <c r="A64" s="2" t="s">
        <v>9</v>
      </c>
      <c r="B64" s="2" t="s">
        <v>10</v>
      </c>
      <c r="C64" s="2" t="s">
        <v>11</v>
      </c>
      <c r="D64" s="15" t="s">
        <v>9</v>
      </c>
      <c r="E64" s="2" t="s">
        <v>10</v>
      </c>
      <c r="F64" s="2" t="s">
        <v>11</v>
      </c>
      <c r="G64" s="14"/>
      <c r="H64" s="2" t="s">
        <v>9</v>
      </c>
      <c r="I64" s="2" t="s">
        <v>10</v>
      </c>
      <c r="J64" s="2" t="s">
        <v>11</v>
      </c>
      <c r="K64" s="2" t="s">
        <v>9</v>
      </c>
      <c r="L64" s="2" t="s">
        <v>10</v>
      </c>
      <c r="M64" s="2" t="s">
        <v>11</v>
      </c>
      <c r="N64" s="14"/>
      <c r="O64" s="2" t="s">
        <v>9</v>
      </c>
      <c r="P64" s="2" t="s">
        <v>10</v>
      </c>
      <c r="Q64" s="2" t="s">
        <v>11</v>
      </c>
      <c r="R64" s="2" t="s">
        <v>9</v>
      </c>
      <c r="S64" s="2" t="s">
        <v>10</v>
      </c>
      <c r="T64" s="2" t="s">
        <v>11</v>
      </c>
      <c r="U64" s="14"/>
    </row>
    <row r="65" spans="1:21" ht="11.25">
      <c r="A65" s="9" t="str">
        <f>$A$5</f>
        <v>DEREK EGBERT</v>
      </c>
      <c r="B65" s="9">
        <v>42</v>
      </c>
      <c r="C65" s="17">
        <v>2.5</v>
      </c>
      <c r="D65" s="9" t="str">
        <f>$D$20</f>
        <v>ISIAH BAUER</v>
      </c>
      <c r="E65" s="4">
        <v>41</v>
      </c>
      <c r="F65" s="4">
        <v>4.5</v>
      </c>
      <c r="G65" s="14"/>
      <c r="H65" s="9" t="str">
        <f>$R$5</f>
        <v>TYLER MYSZEWSKI</v>
      </c>
      <c r="I65" s="331">
        <v>57</v>
      </c>
      <c r="J65" s="4"/>
      <c r="K65" s="9" t="str">
        <f>$A$20</f>
        <v>ANTONIO BETT</v>
      </c>
      <c r="L65" s="331">
        <v>40</v>
      </c>
      <c r="M65" s="4">
        <v>5</v>
      </c>
      <c r="N65" s="14"/>
      <c r="O65" s="9" t="str">
        <f>$K$5</f>
        <v>JACOB COEUR</v>
      </c>
      <c r="P65" s="9">
        <v>47</v>
      </c>
      <c r="Q65" s="4">
        <v>2.5</v>
      </c>
      <c r="R65" s="9" t="str">
        <f>$O$5</f>
        <v>NATE HASENSTEIN</v>
      </c>
      <c r="S65" s="9">
        <v>48</v>
      </c>
      <c r="T65" s="4">
        <v>1</v>
      </c>
      <c r="U65" s="14"/>
    </row>
    <row r="66" spans="1:21" ht="11.25">
      <c r="A66" s="10" t="str">
        <f>$A$6</f>
        <v>ANDREW BRYCE</v>
      </c>
      <c r="B66" s="10">
        <v>47</v>
      </c>
      <c r="C66" s="18">
        <v>0.5</v>
      </c>
      <c r="D66" s="10" t="str">
        <f>$D$21</f>
        <v>JUSTIN OBBINK</v>
      </c>
      <c r="E66" s="6">
        <v>41</v>
      </c>
      <c r="F66" s="6">
        <v>4.5</v>
      </c>
      <c r="G66" s="14"/>
      <c r="H66" s="10" t="str">
        <f>$R$6</f>
        <v>JONNY PROBST</v>
      </c>
      <c r="I66" s="10">
        <v>48</v>
      </c>
      <c r="J66" s="6">
        <v>1</v>
      </c>
      <c r="K66" s="10" t="str">
        <f>$A$21</f>
        <v>JAKE SHOVAN</v>
      </c>
      <c r="L66" s="10">
        <v>49</v>
      </c>
      <c r="M66" s="6"/>
      <c r="N66" s="14"/>
      <c r="O66" s="10" t="str">
        <f>$K$6</f>
        <v>REID RUMACK</v>
      </c>
      <c r="P66" s="10">
        <v>45</v>
      </c>
      <c r="Q66" s="6">
        <v>4</v>
      </c>
      <c r="R66" s="10" t="str">
        <f>$O$6</f>
        <v>NICK FALCONER</v>
      </c>
      <c r="S66" s="10">
        <v>43</v>
      </c>
      <c r="T66" s="6">
        <v>5</v>
      </c>
      <c r="U66" s="14"/>
    </row>
    <row r="67" spans="1:21" ht="11.25">
      <c r="A67" s="10" t="str">
        <f>$A$7</f>
        <v>AMANDA EGBERT</v>
      </c>
      <c r="B67" s="10">
        <v>42</v>
      </c>
      <c r="C67" s="18">
        <v>2.5</v>
      </c>
      <c r="D67" s="10" t="str">
        <f>$D$22</f>
        <v>JON MEERDINK</v>
      </c>
      <c r="E67" s="6">
        <v>51</v>
      </c>
      <c r="F67" s="6"/>
      <c r="G67" s="14"/>
      <c r="H67" s="10" t="str">
        <f>$R$7</f>
        <v>MATT BAGNALL</v>
      </c>
      <c r="I67" s="10">
        <v>42</v>
      </c>
      <c r="J67" s="6">
        <v>4</v>
      </c>
      <c r="K67" s="10" t="str">
        <f>$A$22</f>
        <v>ELLIOT VAN OSS</v>
      </c>
      <c r="L67" s="10"/>
      <c r="M67" s="6"/>
      <c r="N67" s="14"/>
      <c r="O67" s="10" t="str">
        <f>$K$7</f>
        <v>NICK MUELLER</v>
      </c>
      <c r="P67" s="10">
        <v>55</v>
      </c>
      <c r="Q67" s="6"/>
      <c r="R67" s="10" t="str">
        <f>$O$7</f>
        <v>JOSH SPLITTGERBER</v>
      </c>
      <c r="S67" s="10">
        <v>49</v>
      </c>
      <c r="T67" s="6"/>
      <c r="U67" s="14"/>
    </row>
    <row r="68" spans="1:21" ht="11.25">
      <c r="A68" s="10" t="str">
        <f>$A$8</f>
        <v>JIM CONKLIN</v>
      </c>
      <c r="B68" s="10">
        <v>47</v>
      </c>
      <c r="C68" s="18">
        <v>0.5</v>
      </c>
      <c r="D68" s="10" t="str">
        <f>$D$23</f>
        <v>STUART FRIBERG</v>
      </c>
      <c r="E68" s="6">
        <v>52</v>
      </c>
      <c r="F68" s="6"/>
      <c r="G68" s="14"/>
      <c r="H68" s="10" t="str">
        <f>$R$8</f>
        <v>TYSON ROTH</v>
      </c>
      <c r="I68" s="10"/>
      <c r="J68" s="6"/>
      <c r="K68" s="10" t="str">
        <f>$A$23</f>
        <v>STEPHEN CLEMONS</v>
      </c>
      <c r="L68" s="10">
        <v>50</v>
      </c>
      <c r="M68" s="6"/>
      <c r="N68" s="14"/>
      <c r="O68" s="10" t="str">
        <f>$K$8</f>
        <v>JON MUDLAFF</v>
      </c>
      <c r="P68" s="10">
        <v>58</v>
      </c>
      <c r="Q68" s="6"/>
      <c r="R68" s="10" t="str">
        <f>$O$8</f>
        <v>LOGAN JONES</v>
      </c>
      <c r="S68" s="10">
        <v>47</v>
      </c>
      <c r="T68" s="6">
        <v>2.5</v>
      </c>
      <c r="U68" s="14"/>
    </row>
    <row r="69" spans="1:21" ht="11.25">
      <c r="A69" s="10" t="str">
        <f>$A$9</f>
        <v>CHARLIE TWOHIG</v>
      </c>
      <c r="B69" s="10">
        <v>52</v>
      </c>
      <c r="C69" s="18"/>
      <c r="D69" s="10" t="str">
        <f>$D$24</f>
        <v>WILL DeBLAEY</v>
      </c>
      <c r="E69" s="6">
        <v>49</v>
      </c>
      <c r="F69" s="6"/>
      <c r="G69" s="14"/>
      <c r="H69" s="10" t="str">
        <f>$R$9</f>
        <v>JAKE FRITZ</v>
      </c>
      <c r="I69" s="10">
        <v>54</v>
      </c>
      <c r="J69" s="6"/>
      <c r="K69" s="10" t="str">
        <f>$A$24</f>
        <v>BRENNAN CAIN</v>
      </c>
      <c r="L69" s="10">
        <v>46</v>
      </c>
      <c r="M69" s="6">
        <v>2.5</v>
      </c>
      <c r="N69" s="14"/>
      <c r="O69" s="10" t="str">
        <f>$K$9</f>
        <v>COLIN BARRINGTON</v>
      </c>
      <c r="P69" s="10">
        <v>50</v>
      </c>
      <c r="Q69" s="6"/>
      <c r="R69" s="10" t="str">
        <f>$O$9</f>
        <v>ALEX PHILLIPS</v>
      </c>
      <c r="S69" s="10">
        <v>52</v>
      </c>
      <c r="T69" s="6"/>
      <c r="U69" s="14"/>
    </row>
    <row r="70" spans="1:21" ht="11.25">
      <c r="A70" s="10" t="str">
        <f>$A$10</f>
        <v>BEN YURK</v>
      </c>
      <c r="B70" s="10"/>
      <c r="C70" s="18"/>
      <c r="D70" s="10" t="str">
        <f>$D$25</f>
        <v>BRETT RICHARDS</v>
      </c>
      <c r="E70" s="6"/>
      <c r="F70" s="6"/>
      <c r="G70" s="14"/>
      <c r="H70" s="10" t="str">
        <f>$R$10</f>
        <v>DEVIN GALLENBERGER</v>
      </c>
      <c r="I70" s="10"/>
      <c r="J70" s="6"/>
      <c r="K70" s="10" t="str">
        <f>$A$25</f>
        <v>ANTHONY KLAHN</v>
      </c>
      <c r="L70" s="10">
        <v>64</v>
      </c>
      <c r="M70" s="6"/>
      <c r="N70" s="14"/>
      <c r="O70" s="10" t="str">
        <f>$K$10</f>
        <v>HELTON VANDENBUSCH</v>
      </c>
      <c r="P70" s="10"/>
      <c r="Q70" s="6"/>
      <c r="R70" s="10" t="str">
        <f>$O$10</f>
        <v> </v>
      </c>
      <c r="S70" s="10"/>
      <c r="T70" s="6"/>
      <c r="U70" s="14"/>
    </row>
    <row r="71" spans="1:21" ht="11.25">
      <c r="A71" s="10" t="str">
        <f>$A$11</f>
        <v>JOE SCHMITT</v>
      </c>
      <c r="B71" s="10"/>
      <c r="C71" s="18"/>
      <c r="D71" s="10" t="str">
        <f>$D$26</f>
        <v>TTYLER WONSER</v>
      </c>
      <c r="E71" s="6"/>
      <c r="F71" s="6"/>
      <c r="G71" s="14"/>
      <c r="H71" s="10" t="str">
        <f>$R$11</f>
        <v>COLLIN MEYER</v>
      </c>
      <c r="I71" s="10">
        <v>46</v>
      </c>
      <c r="J71" s="6">
        <v>2.5</v>
      </c>
      <c r="K71" s="10">
        <f>$A$26</f>
        <v>0</v>
      </c>
      <c r="L71" s="10"/>
      <c r="M71" s="6"/>
      <c r="N71" s="14"/>
      <c r="O71" s="10">
        <f>$K$11</f>
        <v>0</v>
      </c>
      <c r="P71" s="10"/>
      <c r="Q71" s="6"/>
      <c r="R71" s="10" t="str">
        <f>$O$11</f>
        <v> </v>
      </c>
      <c r="S71" s="10"/>
      <c r="T71" s="6"/>
      <c r="U71" s="14"/>
    </row>
    <row r="72" spans="1:21" ht="11.25">
      <c r="A72" s="10" t="str">
        <f>$A$12</f>
        <v>CONNOR SBROCCO</v>
      </c>
      <c r="B72" s="10"/>
      <c r="C72" s="18"/>
      <c r="D72" s="10">
        <f>$D$27</f>
        <v>0</v>
      </c>
      <c r="E72" s="6"/>
      <c r="F72" s="6"/>
      <c r="G72" s="14"/>
      <c r="H72" s="10" t="str">
        <f>$R$12</f>
        <v>LAYNE GUSTAFSON</v>
      </c>
      <c r="I72" s="10"/>
      <c r="J72" s="6"/>
      <c r="K72" s="10">
        <f>$A$27</f>
        <v>0</v>
      </c>
      <c r="L72" s="10"/>
      <c r="M72" s="6"/>
      <c r="N72" s="14"/>
      <c r="O72" s="10">
        <f>$K$12</f>
        <v>0</v>
      </c>
      <c r="P72" s="10"/>
      <c r="Q72" s="6"/>
      <c r="R72" s="10" t="str">
        <f>$O$12</f>
        <v> </v>
      </c>
      <c r="S72" s="10"/>
      <c r="T72" s="6"/>
      <c r="U72" s="14"/>
    </row>
    <row r="73" spans="1:21" ht="11.25">
      <c r="A73" s="10" t="str">
        <f>$A$13</f>
        <v>ASHTON ELMENDORF</v>
      </c>
      <c r="B73" s="10"/>
      <c r="C73" s="18"/>
      <c r="D73" s="10">
        <f>$D$28</f>
        <v>0</v>
      </c>
      <c r="E73" s="6"/>
      <c r="F73" s="6"/>
      <c r="G73" s="14"/>
      <c r="H73" s="10" t="str">
        <f>$R$13</f>
        <v>ZACH MOCK</v>
      </c>
      <c r="I73" s="10"/>
      <c r="J73" s="6"/>
      <c r="K73" s="10">
        <f>$A$28</f>
        <v>0</v>
      </c>
      <c r="L73" s="10"/>
      <c r="M73" s="6"/>
      <c r="N73" s="14"/>
      <c r="O73" s="10">
        <f>$K$13</f>
        <v>0</v>
      </c>
      <c r="P73" s="10"/>
      <c r="Q73" s="6"/>
      <c r="R73" s="10" t="str">
        <f>$O$13</f>
        <v> </v>
      </c>
      <c r="S73" s="10"/>
      <c r="T73" s="6"/>
      <c r="U73" s="14"/>
    </row>
    <row r="74" spans="1:21" ht="11.25">
      <c r="A74" s="11">
        <f>$A$14</f>
        <v>0</v>
      </c>
      <c r="B74" s="11"/>
      <c r="C74" s="19"/>
      <c r="D74" s="11">
        <f>$D$29</f>
        <v>0</v>
      </c>
      <c r="E74" s="8"/>
      <c r="F74" s="8"/>
      <c r="G74" s="14"/>
      <c r="H74" s="11" t="str">
        <f>$R$14</f>
        <v>SAM SHOLTEN</v>
      </c>
      <c r="I74" s="11"/>
      <c r="J74" s="8"/>
      <c r="K74" s="11">
        <f>$A$29</f>
        <v>0</v>
      </c>
      <c r="L74" s="11"/>
      <c r="M74" s="8"/>
      <c r="N74" s="14"/>
      <c r="O74" s="11">
        <f>$K$14</f>
        <v>0</v>
      </c>
      <c r="P74" s="11"/>
      <c r="Q74" s="8"/>
      <c r="R74" s="11" t="str">
        <f>$O$14</f>
        <v> </v>
      </c>
      <c r="S74" s="11"/>
      <c r="T74" s="8"/>
      <c r="U74" s="14"/>
    </row>
    <row r="75" spans="1:21" ht="11.25">
      <c r="A75" s="12" t="s">
        <v>14</v>
      </c>
      <c r="B75" s="13">
        <f>SUM(B65:B74)-MAX(B65:B74)</f>
        <v>178</v>
      </c>
      <c r="C75" s="13">
        <f>IF(B75&lt;E75,1,0)</f>
        <v>1</v>
      </c>
      <c r="D75" s="16" t="s">
        <v>14</v>
      </c>
      <c r="E75" s="13">
        <f>SUM(E65:E74)-MAX(E65:E74)</f>
        <v>182</v>
      </c>
      <c r="F75" s="13">
        <f>IF(E75&lt;B75,1,0)</f>
        <v>0</v>
      </c>
      <c r="G75" s="14"/>
      <c r="H75" s="12" t="s">
        <v>14</v>
      </c>
      <c r="I75" s="13">
        <f>SUM(I65:I74)-MAX(I65:I74)</f>
        <v>190</v>
      </c>
      <c r="J75" s="13">
        <f>IF(I75&lt;L75,1,0)</f>
        <v>0</v>
      </c>
      <c r="K75" s="12" t="s">
        <v>14</v>
      </c>
      <c r="L75" s="13">
        <f>SUM(L65:L74)-MAX(L65:L74)</f>
        <v>185</v>
      </c>
      <c r="M75" s="13">
        <f>IF(L75&lt;I75,1,0)</f>
        <v>1</v>
      </c>
      <c r="N75" s="14"/>
      <c r="O75" s="12" t="s">
        <v>14</v>
      </c>
      <c r="P75" s="13">
        <f>SUM(P65:P74)-MAX(P65:P74)</f>
        <v>197</v>
      </c>
      <c r="Q75" s="13">
        <f>IF(P75&lt;S75,1,0)</f>
        <v>0</v>
      </c>
      <c r="R75" s="12" t="s">
        <v>14</v>
      </c>
      <c r="S75" s="13">
        <f>SUM(S65:S74)-MAX(S65:S74)</f>
        <v>187</v>
      </c>
      <c r="T75" s="13">
        <f>IF(S75&lt;P75,1,0)</f>
        <v>1</v>
      </c>
      <c r="U75" s="14"/>
    </row>
    <row r="76" spans="1:21" ht="11.25">
      <c r="A76" s="33" t="s">
        <v>47</v>
      </c>
      <c r="B76" s="14" t="s">
        <v>48</v>
      </c>
      <c r="C76" s="14" t="s">
        <v>49</v>
      </c>
      <c r="D76" s="33" t="s">
        <v>46</v>
      </c>
      <c r="E76" s="33" t="s">
        <v>50</v>
      </c>
      <c r="F76" s="14"/>
      <c r="G76" s="14"/>
      <c r="H76" s="33" t="s">
        <v>47</v>
      </c>
      <c r="I76" s="14" t="s">
        <v>48</v>
      </c>
      <c r="J76" s="14" t="s">
        <v>49</v>
      </c>
      <c r="K76" s="33" t="s">
        <v>46</v>
      </c>
      <c r="L76" s="33" t="s">
        <v>50</v>
      </c>
      <c r="M76" s="14"/>
      <c r="N76" s="14"/>
      <c r="O76" s="33" t="s">
        <v>47</v>
      </c>
      <c r="P76" s="14" t="s">
        <v>48</v>
      </c>
      <c r="Q76" s="14" t="s">
        <v>49</v>
      </c>
      <c r="R76" s="33" t="s">
        <v>46</v>
      </c>
      <c r="S76" s="33" t="s">
        <v>50</v>
      </c>
      <c r="T76" s="14"/>
      <c r="U76" s="14"/>
    </row>
    <row r="77" spans="1:21" ht="11.25">
      <c r="A77" s="20" t="s">
        <v>146</v>
      </c>
      <c r="B77" s="21">
        <v>32.9</v>
      </c>
      <c r="C77" s="21">
        <v>116</v>
      </c>
      <c r="D77" s="248">
        <v>41760</v>
      </c>
      <c r="E77" s="21">
        <v>34</v>
      </c>
      <c r="F77" s="21"/>
      <c r="G77" s="14"/>
      <c r="H77" s="20" t="s">
        <v>190</v>
      </c>
      <c r="I77" s="21">
        <v>34.3</v>
      </c>
      <c r="J77" s="21">
        <v>117</v>
      </c>
      <c r="K77" s="248">
        <v>41764</v>
      </c>
      <c r="L77" s="21">
        <v>35</v>
      </c>
      <c r="M77" s="21"/>
      <c r="N77" s="14"/>
      <c r="O77" s="20" t="s">
        <v>163</v>
      </c>
      <c r="P77" s="249">
        <v>34.3</v>
      </c>
      <c r="Q77" s="21">
        <v>124</v>
      </c>
      <c r="R77" s="248">
        <v>41750</v>
      </c>
      <c r="S77" s="21">
        <v>36</v>
      </c>
      <c r="T77" s="21"/>
      <c r="U77" s="14"/>
    </row>
    <row r="78" spans="1:21" ht="11.25">
      <c r="A78" s="845" t="s">
        <v>21</v>
      </c>
      <c r="B78" s="845"/>
      <c r="C78" s="845"/>
      <c r="D78" s="845" t="s">
        <v>20</v>
      </c>
      <c r="E78" s="845"/>
      <c r="F78" s="845"/>
      <c r="G78" s="14"/>
      <c r="H78" s="845" t="s">
        <v>18</v>
      </c>
      <c r="I78" s="845"/>
      <c r="J78" s="845"/>
      <c r="K78" s="845" t="s">
        <v>16</v>
      </c>
      <c r="L78" s="845"/>
      <c r="M78" s="845"/>
      <c r="N78" s="14"/>
      <c r="O78" s="845" t="s">
        <v>12</v>
      </c>
      <c r="P78" s="845"/>
      <c r="Q78" s="845"/>
      <c r="R78" s="845" t="s">
        <v>19</v>
      </c>
      <c r="S78" s="845"/>
      <c r="T78" s="845"/>
      <c r="U78" s="14"/>
    </row>
    <row r="79" spans="1:21" ht="11.25">
      <c r="A79" s="2" t="s">
        <v>9</v>
      </c>
      <c r="B79" s="2" t="s">
        <v>10</v>
      </c>
      <c r="C79" s="2" t="s">
        <v>11</v>
      </c>
      <c r="D79" s="2" t="s">
        <v>9</v>
      </c>
      <c r="E79" s="2" t="s">
        <v>10</v>
      </c>
      <c r="F79" s="2" t="s">
        <v>11</v>
      </c>
      <c r="G79" s="14"/>
      <c r="H79" s="2" t="s">
        <v>9</v>
      </c>
      <c r="I79" s="2" t="s">
        <v>10</v>
      </c>
      <c r="J79" s="2" t="s">
        <v>11</v>
      </c>
      <c r="K79" s="2" t="s">
        <v>9</v>
      </c>
      <c r="L79" s="2" t="s">
        <v>10</v>
      </c>
      <c r="M79" s="2" t="s">
        <v>11</v>
      </c>
      <c r="N79" s="14"/>
      <c r="O79" s="2" t="s">
        <v>9</v>
      </c>
      <c r="P79" s="2" t="s">
        <v>10</v>
      </c>
      <c r="Q79" s="2" t="s">
        <v>11</v>
      </c>
      <c r="R79" s="2" t="s">
        <v>9</v>
      </c>
      <c r="S79" s="2" t="s">
        <v>10</v>
      </c>
      <c r="T79" s="2" t="s">
        <v>11</v>
      </c>
      <c r="U79" s="14"/>
    </row>
    <row r="80" spans="1:21" ht="11.25">
      <c r="A80" s="3" t="str">
        <f>$H$20</f>
        <v>AUSTIN BARES</v>
      </c>
      <c r="B80" s="9">
        <v>42</v>
      </c>
      <c r="C80" s="4">
        <v>2.5</v>
      </c>
      <c r="D80" s="9" t="str">
        <f>$D$20</f>
        <v>ISIAH BAUER</v>
      </c>
      <c r="E80" s="9">
        <v>38</v>
      </c>
      <c r="F80" s="4">
        <v>5</v>
      </c>
      <c r="G80" s="14"/>
      <c r="H80" s="9" t="str">
        <f>$H$5</f>
        <v>JOSH SMIES</v>
      </c>
      <c r="I80" s="9">
        <v>39</v>
      </c>
      <c r="J80" s="4">
        <v>5</v>
      </c>
      <c r="K80" s="9" t="str">
        <f>$A$20</f>
        <v>ANTONIO BETT</v>
      </c>
      <c r="L80" s="9">
        <v>42</v>
      </c>
      <c r="M80" s="4">
        <v>3.5</v>
      </c>
      <c r="N80" s="14"/>
      <c r="O80" s="9" t="str">
        <f>$A$5</f>
        <v>DEREK EGBERT</v>
      </c>
      <c r="P80" s="9">
        <v>46</v>
      </c>
      <c r="Q80" s="4">
        <v>3</v>
      </c>
      <c r="R80" s="9" t="str">
        <f>$R$5</f>
        <v>TYLER MYSZEWSKI</v>
      </c>
      <c r="S80" s="9">
        <v>50</v>
      </c>
      <c r="T80" s="4"/>
      <c r="U80" s="14"/>
    </row>
    <row r="81" spans="1:21" ht="11.25">
      <c r="A81" s="5" t="str">
        <f>$H$21</f>
        <v>AVERY CLARK</v>
      </c>
      <c r="B81" s="10">
        <v>44</v>
      </c>
      <c r="C81" s="6">
        <v>1</v>
      </c>
      <c r="D81" s="10" t="str">
        <f>$D$21</f>
        <v>JUSTIN OBBINK</v>
      </c>
      <c r="E81" s="10">
        <v>39</v>
      </c>
      <c r="F81" s="6">
        <v>4</v>
      </c>
      <c r="G81" s="14"/>
      <c r="H81" s="10" t="str">
        <f>$H$6</f>
        <v>RAY KOLOCEK</v>
      </c>
      <c r="I81" s="10">
        <v>47</v>
      </c>
      <c r="J81" s="6"/>
      <c r="K81" s="10" t="str">
        <f>$A$21</f>
        <v>JAKE SHOVAN</v>
      </c>
      <c r="L81" s="10">
        <v>52</v>
      </c>
      <c r="M81" s="6"/>
      <c r="N81" s="14"/>
      <c r="O81" s="10" t="str">
        <f>$A$6</f>
        <v>ANDREW BRYCE</v>
      </c>
      <c r="P81" s="10">
        <v>46</v>
      </c>
      <c r="Q81" s="6">
        <v>3</v>
      </c>
      <c r="R81" s="10" t="str">
        <f>$R$6</f>
        <v>JONNY PROBST</v>
      </c>
      <c r="S81" s="10">
        <v>46</v>
      </c>
      <c r="T81" s="6">
        <v>3</v>
      </c>
      <c r="U81" s="14"/>
    </row>
    <row r="82" spans="1:21" ht="11.25">
      <c r="A82" s="5" t="str">
        <f>$H$22</f>
        <v>GRANT KLAS</v>
      </c>
      <c r="B82" s="10">
        <v>47</v>
      </c>
      <c r="C82" s="6"/>
      <c r="D82" s="10" t="str">
        <f>$D$22</f>
        <v>JON MEERDINK</v>
      </c>
      <c r="E82" s="10">
        <v>47</v>
      </c>
      <c r="F82" s="6"/>
      <c r="G82" s="14"/>
      <c r="H82" s="10" t="str">
        <f>$H$7</f>
        <v>JOE SMIES</v>
      </c>
      <c r="I82" s="10">
        <v>46</v>
      </c>
      <c r="J82" s="6">
        <v>1</v>
      </c>
      <c r="K82" s="10" t="str">
        <f>$A$22</f>
        <v>ELLIOT VAN OSS</v>
      </c>
      <c r="L82" s="10">
        <v>53</v>
      </c>
      <c r="M82" s="6"/>
      <c r="N82" s="14"/>
      <c r="O82" s="10" t="str">
        <f>$A$7</f>
        <v>AMANDA EGBERT</v>
      </c>
      <c r="P82" s="10">
        <v>49</v>
      </c>
      <c r="Q82" s="6">
        <v>0.5</v>
      </c>
      <c r="R82" s="10" t="str">
        <f>$R$7</f>
        <v>MATT BAGNALL</v>
      </c>
      <c r="S82" s="10">
        <v>44</v>
      </c>
      <c r="T82" s="6">
        <v>5</v>
      </c>
      <c r="U82" s="14"/>
    </row>
    <row r="83" spans="1:21" ht="11.25">
      <c r="A83" s="5" t="str">
        <f>$H$23</f>
        <v>NATHAN LaSAGE</v>
      </c>
      <c r="B83" s="10">
        <v>60</v>
      </c>
      <c r="C83" s="6"/>
      <c r="D83" s="10" t="str">
        <f>$D$23</f>
        <v>STUART FRIBERG</v>
      </c>
      <c r="E83" s="10">
        <v>42</v>
      </c>
      <c r="F83" s="6">
        <v>2.5</v>
      </c>
      <c r="G83" s="14"/>
      <c r="H83" s="10" t="str">
        <f>$H$8</f>
        <v>JEROD TENPAS</v>
      </c>
      <c r="I83" s="10">
        <v>42</v>
      </c>
      <c r="J83" s="6">
        <v>3.5</v>
      </c>
      <c r="K83" s="10" t="str">
        <f>$A$23</f>
        <v>STEPHEN CLEMONS</v>
      </c>
      <c r="L83" s="10">
        <v>53</v>
      </c>
      <c r="M83" s="6"/>
      <c r="N83" s="14"/>
      <c r="O83" s="10" t="str">
        <f>$A$8</f>
        <v>JIM CONKLIN</v>
      </c>
      <c r="P83" s="10">
        <v>50</v>
      </c>
      <c r="Q83" s="6"/>
      <c r="R83" s="10" t="str">
        <f>$R$8</f>
        <v>TYSON ROTH</v>
      </c>
      <c r="S83" s="10">
        <v>58</v>
      </c>
      <c r="T83" s="6"/>
      <c r="U83" s="14"/>
    </row>
    <row r="84" spans="1:21" ht="11.25">
      <c r="A84" s="5" t="str">
        <f>$H$24</f>
        <v>MITCH MEEUWSEN</v>
      </c>
      <c r="B84" s="10">
        <v>50</v>
      </c>
      <c r="C84" s="6"/>
      <c r="D84" s="10" t="str">
        <f>$D$24</f>
        <v>WILL DeBLAEY</v>
      </c>
      <c r="E84" s="10">
        <v>53</v>
      </c>
      <c r="F84" s="6"/>
      <c r="G84" s="14"/>
      <c r="H84" s="10" t="str">
        <f>$H$9</f>
        <v>ALEX HUIBREGTSE</v>
      </c>
      <c r="I84" s="10">
        <v>47</v>
      </c>
      <c r="J84" s="6"/>
      <c r="K84" s="10" t="str">
        <f>$A$24</f>
        <v>BRENNAN CAIN</v>
      </c>
      <c r="L84" s="10">
        <v>45</v>
      </c>
      <c r="M84" s="6">
        <v>2</v>
      </c>
      <c r="N84" s="14"/>
      <c r="O84" s="10" t="str">
        <f>$A$9</f>
        <v>CHARLIE TWOHIG</v>
      </c>
      <c r="P84" s="10">
        <v>51</v>
      </c>
      <c r="Q84" s="6"/>
      <c r="R84" s="10" t="str">
        <f>$R$9</f>
        <v>JAKE FRITZ</v>
      </c>
      <c r="S84" s="10">
        <v>49</v>
      </c>
      <c r="T84" s="6">
        <v>0.5</v>
      </c>
      <c r="U84" s="14"/>
    </row>
    <row r="85" spans="1:21" ht="11.25">
      <c r="A85" s="5" t="str">
        <f>$H$25</f>
        <v>HAYDEN NEIS</v>
      </c>
      <c r="B85" s="10"/>
      <c r="C85" s="6"/>
      <c r="D85" s="10" t="str">
        <f>$D$25</f>
        <v>BRETT RICHARDS</v>
      </c>
      <c r="E85" s="10"/>
      <c r="F85" s="6"/>
      <c r="G85" s="14"/>
      <c r="H85" s="10">
        <f>$H$10</f>
        <v>0</v>
      </c>
      <c r="I85" s="10"/>
      <c r="J85" s="6"/>
      <c r="K85" s="10" t="str">
        <f>$A$25</f>
        <v>ANTHONY KLAHN</v>
      </c>
      <c r="L85" s="10"/>
      <c r="M85" s="6"/>
      <c r="N85" s="14"/>
      <c r="O85" s="10" t="str">
        <f>$A$10</f>
        <v>BEN YURK</v>
      </c>
      <c r="P85" s="10"/>
      <c r="Q85" s="6"/>
      <c r="R85" s="10" t="str">
        <f>$R$10</f>
        <v>DEVIN GALLENBERGER</v>
      </c>
      <c r="S85" s="10"/>
      <c r="T85" s="6"/>
      <c r="U85" s="14"/>
    </row>
    <row r="86" spans="1:21" ht="11.25">
      <c r="A86" s="5" t="str">
        <f>$H$26</f>
        <v>COLTON KRAUS</v>
      </c>
      <c r="B86" s="10"/>
      <c r="C86" s="6"/>
      <c r="D86" s="10" t="str">
        <f>$D$26</f>
        <v>TTYLER WONSER</v>
      </c>
      <c r="E86" s="10"/>
      <c r="F86" s="6"/>
      <c r="G86" s="14"/>
      <c r="H86" s="10">
        <f>$H$11</f>
        <v>0</v>
      </c>
      <c r="I86" s="10"/>
      <c r="J86" s="6"/>
      <c r="K86" s="10">
        <f>$A$26</f>
        <v>0</v>
      </c>
      <c r="L86" s="10"/>
      <c r="M86" s="6"/>
      <c r="N86" s="14"/>
      <c r="O86" s="10" t="str">
        <f>$A$11</f>
        <v>JOE SCHMITT</v>
      </c>
      <c r="P86" s="10"/>
      <c r="Q86" s="6"/>
      <c r="R86" s="10" t="str">
        <f>$R$11</f>
        <v>COLLIN MEYER</v>
      </c>
      <c r="S86" s="10"/>
      <c r="T86" s="6"/>
      <c r="U86" s="14"/>
    </row>
    <row r="87" spans="1:21" ht="11.25">
      <c r="A87" s="5" t="str">
        <f>$H$27</f>
        <v>COLIN HUGHES</v>
      </c>
      <c r="B87" s="10"/>
      <c r="C87" s="6"/>
      <c r="D87" s="10">
        <f>$D$27</f>
        <v>0</v>
      </c>
      <c r="E87" s="10"/>
      <c r="F87" s="6"/>
      <c r="G87" s="14"/>
      <c r="H87" s="10">
        <f>$H$12</f>
        <v>0</v>
      </c>
      <c r="I87" s="10"/>
      <c r="J87" s="6"/>
      <c r="K87" s="10">
        <f>$A$27</f>
        <v>0</v>
      </c>
      <c r="L87" s="10"/>
      <c r="M87" s="6"/>
      <c r="N87" s="14"/>
      <c r="O87" s="10" t="str">
        <f>$A$12</f>
        <v>CONNOR SBROCCO</v>
      </c>
      <c r="P87" s="10"/>
      <c r="Q87" s="6"/>
      <c r="R87" s="10" t="str">
        <f>$R$12</f>
        <v>LAYNE GUSTAFSON</v>
      </c>
      <c r="S87" s="10"/>
      <c r="T87" s="6"/>
      <c r="U87" s="14"/>
    </row>
    <row r="88" spans="1:21" ht="11.25">
      <c r="A88" s="5" t="str">
        <f>$H$28</f>
        <v>AARON SUSEN</v>
      </c>
      <c r="B88" s="10"/>
      <c r="C88" s="6"/>
      <c r="D88" s="10">
        <f>$D$28</f>
        <v>0</v>
      </c>
      <c r="E88" s="10"/>
      <c r="F88" s="6"/>
      <c r="G88" s="14"/>
      <c r="H88" s="10">
        <f>$H$13</f>
        <v>0</v>
      </c>
      <c r="I88" s="10"/>
      <c r="J88" s="6"/>
      <c r="K88" s="10">
        <f>$A$28</f>
        <v>0</v>
      </c>
      <c r="L88" s="10"/>
      <c r="M88" s="6"/>
      <c r="N88" s="14"/>
      <c r="O88" s="10" t="str">
        <f>$A$13</f>
        <v>ASHTON ELMENDORF</v>
      </c>
      <c r="P88" s="10"/>
      <c r="Q88" s="6"/>
      <c r="R88" s="10" t="str">
        <f>$R$13</f>
        <v>ZACH MOCK</v>
      </c>
      <c r="S88" s="10"/>
      <c r="T88" s="6"/>
      <c r="U88" s="14"/>
    </row>
    <row r="89" spans="1:21" ht="11.25">
      <c r="A89" s="7" t="str">
        <f>$H$29</f>
        <v>JASON KUNTSMAN</v>
      </c>
      <c r="B89" s="11"/>
      <c r="C89" s="8"/>
      <c r="D89" s="11">
        <f>$D$29</f>
        <v>0</v>
      </c>
      <c r="E89" s="11"/>
      <c r="F89" s="8"/>
      <c r="G89" s="14"/>
      <c r="H89" s="11">
        <f>$H$14</f>
        <v>0</v>
      </c>
      <c r="I89" s="11"/>
      <c r="J89" s="8"/>
      <c r="K89" s="11">
        <f>$A$29</f>
        <v>0</v>
      </c>
      <c r="L89" s="11"/>
      <c r="M89" s="8"/>
      <c r="N89" s="14"/>
      <c r="O89" s="11">
        <f>$A$14</f>
        <v>0</v>
      </c>
      <c r="P89" s="11"/>
      <c r="Q89" s="8"/>
      <c r="R89" s="11" t="str">
        <f>$R$14</f>
        <v>SAM SHOLTEN</v>
      </c>
      <c r="S89" s="11"/>
      <c r="T89" s="8"/>
      <c r="U89" s="14"/>
    </row>
    <row r="90" spans="1:21" ht="11.25">
      <c r="A90" s="12" t="s">
        <v>14</v>
      </c>
      <c r="B90" s="13">
        <f>SUM(B80:B89)-MAX(B80:B89)</f>
        <v>183</v>
      </c>
      <c r="C90" s="13">
        <f>IF(B90&lt;E90,1,0)</f>
        <v>0</v>
      </c>
      <c r="D90" s="12" t="s">
        <v>14</v>
      </c>
      <c r="E90" s="13">
        <f>SUM(E80:E89)-MAX(E80:E89)</f>
        <v>166</v>
      </c>
      <c r="F90" s="13">
        <f>IF(E90&lt;B90,1,0)</f>
        <v>1</v>
      </c>
      <c r="G90" s="14"/>
      <c r="H90" s="12" t="s">
        <v>14</v>
      </c>
      <c r="I90" s="13">
        <f>SUM(I80:I89)-MAX(I80:I89)</f>
        <v>174</v>
      </c>
      <c r="J90" s="13">
        <f>IF(I90&lt;L90,1,0)</f>
        <v>1</v>
      </c>
      <c r="K90" s="12" t="s">
        <v>14</v>
      </c>
      <c r="L90" s="13">
        <f>SUM(L80:L89)-MAX(L80:L89)</f>
        <v>192</v>
      </c>
      <c r="M90" s="13">
        <f>IF(L90&lt;I90,1,0)</f>
        <v>0</v>
      </c>
      <c r="N90" s="14"/>
      <c r="O90" s="12" t="s">
        <v>14</v>
      </c>
      <c r="P90" s="13">
        <f>SUM(P80:P89)-MAX(P80:P89)</f>
        <v>191</v>
      </c>
      <c r="Q90" s="13">
        <f>IF(P90&lt;S90,1,0)</f>
        <v>0</v>
      </c>
      <c r="R90" s="12" t="s">
        <v>14</v>
      </c>
      <c r="S90" s="13">
        <f>SUM(S80:S89)-MAX(S80:S89)</f>
        <v>189</v>
      </c>
      <c r="T90" s="13">
        <f>IF(S90&lt;P90,1,0)</f>
        <v>1</v>
      </c>
      <c r="U90" s="14"/>
    </row>
    <row r="91" spans="1:21" ht="11.25">
      <c r="A91" s="33"/>
      <c r="B91" s="14"/>
      <c r="C91" s="14"/>
      <c r="D91" s="33"/>
      <c r="E91" s="33"/>
      <c r="F91" s="14"/>
      <c r="G91" s="14"/>
      <c r="H91" s="33" t="s">
        <v>47</v>
      </c>
      <c r="I91" s="14" t="s">
        <v>48</v>
      </c>
      <c r="J91" s="14" t="s">
        <v>49</v>
      </c>
      <c r="K91" s="33" t="s">
        <v>46</v>
      </c>
      <c r="L91" s="33" t="s">
        <v>50</v>
      </c>
      <c r="M91" s="14"/>
      <c r="N91" s="14"/>
      <c r="O91" s="33"/>
      <c r="P91" s="14"/>
      <c r="Q91" s="14"/>
      <c r="R91" s="33"/>
      <c r="S91" s="33"/>
      <c r="T91" s="14"/>
      <c r="U91" s="14"/>
    </row>
    <row r="92" spans="1:21" ht="11.25">
      <c r="A92" s="355"/>
      <c r="B92" s="356"/>
      <c r="C92" s="356"/>
      <c r="D92" s="357"/>
      <c r="E92" s="356"/>
      <c r="F92" s="356"/>
      <c r="G92" s="14"/>
      <c r="H92" s="20" t="s">
        <v>202</v>
      </c>
      <c r="I92" s="21">
        <v>32.4</v>
      </c>
      <c r="J92" s="21">
        <v>117</v>
      </c>
      <c r="K92" s="248">
        <v>41753</v>
      </c>
      <c r="L92" s="21">
        <v>35</v>
      </c>
      <c r="M92" s="21"/>
      <c r="N92" s="14"/>
      <c r="O92" s="355"/>
      <c r="P92" s="356"/>
      <c r="Q92" s="356"/>
      <c r="R92" s="357"/>
      <c r="S92" s="356"/>
      <c r="T92" s="356"/>
      <c r="U92" s="14"/>
    </row>
    <row r="93" spans="1:21" ht="11.25">
      <c r="A93" s="844"/>
      <c r="B93" s="844"/>
      <c r="C93" s="844"/>
      <c r="D93" s="844"/>
      <c r="E93" s="844"/>
      <c r="F93" s="844"/>
      <c r="G93" s="14"/>
      <c r="H93" s="845" t="s">
        <v>20</v>
      </c>
      <c r="I93" s="845"/>
      <c r="J93" s="845"/>
      <c r="K93" s="845" t="s">
        <v>15</v>
      </c>
      <c r="L93" s="845"/>
      <c r="M93" s="845"/>
      <c r="N93" s="14"/>
      <c r="O93" s="844"/>
      <c r="P93" s="844"/>
      <c r="Q93" s="844"/>
      <c r="R93" s="844"/>
      <c r="S93" s="844"/>
      <c r="T93" s="844"/>
      <c r="U93" s="14"/>
    </row>
    <row r="94" spans="1:21" ht="11.25">
      <c r="A94" s="356"/>
      <c r="B94" s="356"/>
      <c r="C94" s="356"/>
      <c r="D94" s="356"/>
      <c r="E94" s="356"/>
      <c r="F94" s="356"/>
      <c r="G94" s="14"/>
      <c r="H94" s="2" t="s">
        <v>9</v>
      </c>
      <c r="I94" s="2" t="s">
        <v>10</v>
      </c>
      <c r="J94" s="2" t="s">
        <v>11</v>
      </c>
      <c r="K94" s="2" t="s">
        <v>9</v>
      </c>
      <c r="L94" s="2" t="s">
        <v>10</v>
      </c>
      <c r="M94" s="2" t="s">
        <v>11</v>
      </c>
      <c r="N94" s="14"/>
      <c r="O94" s="356"/>
      <c r="P94" s="356"/>
      <c r="Q94" s="356"/>
      <c r="R94" s="356"/>
      <c r="S94" s="356"/>
      <c r="T94" s="356"/>
      <c r="U94" s="14"/>
    </row>
    <row r="95" spans="1:21" ht="11.25">
      <c r="A95" s="358"/>
      <c r="B95" s="358"/>
      <c r="C95" s="358"/>
      <c r="D95" s="358"/>
      <c r="E95" s="358"/>
      <c r="F95" s="358"/>
      <c r="G95" s="14"/>
      <c r="H95" s="9" t="str">
        <f>$D$20</f>
        <v>ISIAH BAUER</v>
      </c>
      <c r="I95" s="9">
        <v>38</v>
      </c>
      <c r="J95" s="4">
        <v>5</v>
      </c>
      <c r="K95" s="9" t="str">
        <f>$D$5</f>
        <v>ZACH WINKEL</v>
      </c>
      <c r="L95" s="9">
        <v>42</v>
      </c>
      <c r="M95" s="4">
        <v>3</v>
      </c>
      <c r="N95" s="14"/>
      <c r="O95" s="358"/>
      <c r="P95" s="358"/>
      <c r="Q95" s="358"/>
      <c r="R95" s="358"/>
      <c r="S95" s="358"/>
      <c r="T95" s="358"/>
      <c r="U95" s="14"/>
    </row>
    <row r="96" spans="1:21" ht="11.25">
      <c r="A96" s="358"/>
      <c r="B96" s="358"/>
      <c r="C96" s="358"/>
      <c r="D96" s="358"/>
      <c r="E96" s="358"/>
      <c r="F96" s="358"/>
      <c r="G96" s="14"/>
      <c r="H96" s="10" t="str">
        <f>$D$21</f>
        <v>JUSTIN OBBINK</v>
      </c>
      <c r="I96" s="10">
        <v>39</v>
      </c>
      <c r="J96" s="6">
        <v>4</v>
      </c>
      <c r="K96" s="10" t="str">
        <f>$D$6</f>
        <v>THAD COULIS</v>
      </c>
      <c r="L96" s="10">
        <v>47</v>
      </c>
      <c r="M96" s="6"/>
      <c r="N96" s="14"/>
      <c r="O96" s="358"/>
      <c r="P96" s="358"/>
      <c r="Q96" s="358"/>
      <c r="R96" s="358"/>
      <c r="S96" s="358"/>
      <c r="T96" s="358"/>
      <c r="U96" s="14"/>
    </row>
    <row r="97" spans="1:21" ht="11.25">
      <c r="A97" s="358"/>
      <c r="B97" s="358"/>
      <c r="C97" s="358"/>
      <c r="D97" s="358"/>
      <c r="E97" s="358"/>
      <c r="F97" s="358"/>
      <c r="G97" s="14"/>
      <c r="H97" s="10" t="str">
        <f>$D$22</f>
        <v>JON MEERDINK</v>
      </c>
      <c r="I97" s="10">
        <v>47</v>
      </c>
      <c r="J97" s="6"/>
      <c r="K97" s="10" t="str">
        <f>$D$7</f>
        <v>JAMES RASMUSSEN</v>
      </c>
      <c r="L97" s="10">
        <v>44</v>
      </c>
      <c r="M97" s="6">
        <v>2</v>
      </c>
      <c r="N97" s="14"/>
      <c r="O97" s="358"/>
      <c r="P97" s="358"/>
      <c r="Q97" s="358"/>
      <c r="R97" s="358"/>
      <c r="S97" s="358"/>
      <c r="T97" s="358"/>
      <c r="U97" s="14"/>
    </row>
    <row r="98" spans="1:21" ht="11.25">
      <c r="A98" s="358"/>
      <c r="B98" s="358"/>
      <c r="C98" s="358"/>
      <c r="D98" s="358"/>
      <c r="E98" s="358"/>
      <c r="F98" s="358"/>
      <c r="G98" s="14"/>
      <c r="H98" s="10" t="str">
        <f>$D$23</f>
        <v>STUART FRIBERG</v>
      </c>
      <c r="I98" s="10">
        <v>46</v>
      </c>
      <c r="J98" s="6">
        <v>0.5</v>
      </c>
      <c r="K98" s="10" t="str">
        <f>$D$8</f>
        <v>JOSH STECKER</v>
      </c>
      <c r="L98" s="10">
        <v>51</v>
      </c>
      <c r="M98" s="6"/>
      <c r="N98" s="14"/>
      <c r="O98" s="358"/>
      <c r="P98" s="358"/>
      <c r="Q98" s="358"/>
      <c r="R98" s="358"/>
      <c r="S98" s="358"/>
      <c r="T98" s="358"/>
      <c r="U98" s="14"/>
    </row>
    <row r="99" spans="1:21" ht="11.25">
      <c r="A99" s="358"/>
      <c r="B99" s="358"/>
      <c r="C99" s="358"/>
      <c r="D99" s="358"/>
      <c r="E99" s="358"/>
      <c r="F99" s="358"/>
      <c r="G99" s="14"/>
      <c r="H99" s="10" t="str">
        <f>$D$24</f>
        <v>WILL DeBLAEY</v>
      </c>
      <c r="I99" s="10">
        <v>56</v>
      </c>
      <c r="J99" s="6"/>
      <c r="K99" s="10" t="str">
        <f>$D$9</f>
        <v>CALEB KELLY</v>
      </c>
      <c r="L99" s="10">
        <v>46</v>
      </c>
      <c r="M99" s="6">
        <v>0.5</v>
      </c>
      <c r="N99" s="14"/>
      <c r="O99" s="358"/>
      <c r="P99" s="358"/>
      <c r="Q99" s="358"/>
      <c r="R99" s="358"/>
      <c r="S99" s="358"/>
      <c r="T99" s="358"/>
      <c r="U99" s="14"/>
    </row>
    <row r="100" spans="1:21" ht="11.25">
      <c r="A100" s="358"/>
      <c r="B100" s="358"/>
      <c r="C100" s="358"/>
      <c r="D100" s="358"/>
      <c r="E100" s="358"/>
      <c r="F100" s="358"/>
      <c r="G100" s="14"/>
      <c r="H100" s="10" t="str">
        <f>$D$25</f>
        <v>BRETT RICHARDS</v>
      </c>
      <c r="I100" s="10"/>
      <c r="J100" s="6"/>
      <c r="K100" s="10" t="str">
        <f>$D$10</f>
        <v>EDDIE WINDSOR</v>
      </c>
      <c r="L100" s="10"/>
      <c r="M100" s="6"/>
      <c r="N100" s="14"/>
      <c r="O100" s="358"/>
      <c r="P100" s="358"/>
      <c r="Q100" s="358"/>
      <c r="R100" s="358"/>
      <c r="S100" s="358"/>
      <c r="T100" s="358"/>
      <c r="U100" s="14"/>
    </row>
    <row r="101" spans="1:21" ht="11.25">
      <c r="A101" s="358"/>
      <c r="B101" s="358"/>
      <c r="C101" s="358"/>
      <c r="D101" s="358"/>
      <c r="E101" s="358"/>
      <c r="F101" s="358"/>
      <c r="G101" s="14"/>
      <c r="H101" s="10" t="str">
        <f>$D$26</f>
        <v>TTYLER WONSER</v>
      </c>
      <c r="I101" s="10"/>
      <c r="J101" s="6"/>
      <c r="K101" s="10" t="str">
        <f>$D$11</f>
        <v>JOSH HUENINK</v>
      </c>
      <c r="L101" s="10"/>
      <c r="M101" s="6"/>
      <c r="N101" s="14"/>
      <c r="O101" s="358"/>
      <c r="P101" s="358"/>
      <c r="Q101" s="358"/>
      <c r="R101" s="358"/>
      <c r="S101" s="358"/>
      <c r="T101" s="358"/>
      <c r="U101" s="14"/>
    </row>
    <row r="102" spans="1:21" ht="11.25">
      <c r="A102" s="358"/>
      <c r="B102" s="358"/>
      <c r="C102" s="358"/>
      <c r="D102" s="358"/>
      <c r="E102" s="358"/>
      <c r="F102" s="358"/>
      <c r="G102" s="14"/>
      <c r="H102" s="10">
        <f>$D$27</f>
        <v>0</v>
      </c>
      <c r="I102" s="10"/>
      <c r="J102" s="6"/>
      <c r="K102" s="10" t="str">
        <f>$D$12</f>
        <v>BRAYDEN VAN ESS</v>
      </c>
      <c r="L102" s="10"/>
      <c r="M102" s="6"/>
      <c r="N102" s="14"/>
      <c r="O102" s="358"/>
      <c r="P102" s="358"/>
      <c r="Q102" s="358"/>
      <c r="R102" s="358"/>
      <c r="S102" s="358"/>
      <c r="T102" s="358"/>
      <c r="U102" s="14"/>
    </row>
    <row r="103" spans="1:21" ht="11.25">
      <c r="A103" s="358"/>
      <c r="B103" s="358"/>
      <c r="C103" s="358"/>
      <c r="D103" s="358"/>
      <c r="E103" s="358"/>
      <c r="F103" s="358"/>
      <c r="G103" s="14"/>
      <c r="H103" s="10">
        <f>$D$28</f>
        <v>0</v>
      </c>
      <c r="I103" s="10"/>
      <c r="J103" s="6"/>
      <c r="K103" s="10" t="str">
        <f>$D$13</f>
        <v>MICHAEL ASLUM</v>
      </c>
      <c r="L103" s="10"/>
      <c r="M103" s="6"/>
      <c r="N103" s="14"/>
      <c r="O103" s="358"/>
      <c r="P103" s="358"/>
      <c r="Q103" s="358"/>
      <c r="R103" s="358"/>
      <c r="S103" s="358"/>
      <c r="T103" s="358"/>
      <c r="U103" s="14"/>
    </row>
    <row r="104" spans="1:21" ht="11.25">
      <c r="A104" s="358"/>
      <c r="B104" s="358"/>
      <c r="C104" s="358"/>
      <c r="D104" s="358"/>
      <c r="E104" s="358"/>
      <c r="F104" s="358"/>
      <c r="G104" s="14"/>
      <c r="H104" s="11">
        <f>$D$29</f>
        <v>0</v>
      </c>
      <c r="I104" s="11"/>
      <c r="J104" s="8"/>
      <c r="K104" s="11">
        <f>$D$14</f>
        <v>0</v>
      </c>
      <c r="L104" s="11"/>
      <c r="M104" s="8"/>
      <c r="N104" s="14"/>
      <c r="O104" s="358"/>
      <c r="P104" s="358"/>
      <c r="Q104" s="358"/>
      <c r="R104" s="358"/>
      <c r="S104" s="358"/>
      <c r="T104" s="358"/>
      <c r="U104" s="14"/>
    </row>
    <row r="105" spans="1:21" ht="11.25">
      <c r="A105" s="355"/>
      <c r="B105" s="358"/>
      <c r="C105" s="358"/>
      <c r="D105" s="355"/>
      <c r="E105" s="358"/>
      <c r="F105" s="358"/>
      <c r="G105" s="14"/>
      <c r="H105" s="12" t="s">
        <v>14</v>
      </c>
      <c r="I105" s="13">
        <f>SUM(I95:I104)-MAX(I95:I104)</f>
        <v>170</v>
      </c>
      <c r="J105" s="13">
        <f>IF(I105&lt;L105,1,0)</f>
        <v>1</v>
      </c>
      <c r="K105" s="12" t="s">
        <v>14</v>
      </c>
      <c r="L105" s="13">
        <f>SUM(L95:L104)-MAX(L95:L104)</f>
        <v>179</v>
      </c>
      <c r="M105" s="13">
        <f>IF(L105&lt;I105,1,0)</f>
        <v>0</v>
      </c>
      <c r="N105" s="14"/>
      <c r="O105" s="355"/>
      <c r="P105" s="358"/>
      <c r="Q105" s="358"/>
      <c r="R105" s="355"/>
      <c r="S105" s="358"/>
      <c r="T105" s="358"/>
      <c r="U105" s="14"/>
    </row>
    <row r="106" spans="1:21" ht="11.25">
      <c r="A106" s="356"/>
      <c r="B106" s="358"/>
      <c r="C106" s="358"/>
      <c r="D106" s="356"/>
      <c r="E106" s="356"/>
      <c r="F106" s="358"/>
      <c r="G106" s="14"/>
      <c r="H106" s="33" t="s">
        <v>47</v>
      </c>
      <c r="I106" s="14" t="s">
        <v>48</v>
      </c>
      <c r="J106" s="14" t="s">
        <v>49</v>
      </c>
      <c r="K106" s="33" t="s">
        <v>46</v>
      </c>
      <c r="L106" s="33" t="s">
        <v>50</v>
      </c>
      <c r="M106" s="14"/>
      <c r="N106" s="14"/>
      <c r="O106" s="33" t="s">
        <v>47</v>
      </c>
      <c r="P106" s="14" t="s">
        <v>48</v>
      </c>
      <c r="Q106" s="14" t="s">
        <v>49</v>
      </c>
      <c r="R106" s="33" t="s">
        <v>46</v>
      </c>
      <c r="S106" s="33" t="s">
        <v>50</v>
      </c>
      <c r="T106" s="14"/>
      <c r="U106" s="14"/>
    </row>
    <row r="107" spans="1:21" ht="11.25">
      <c r="A107" s="355"/>
      <c r="B107" s="356"/>
      <c r="C107" s="356"/>
      <c r="D107" s="357"/>
      <c r="E107" s="356"/>
      <c r="F107" s="356"/>
      <c r="G107" s="14"/>
      <c r="H107" s="20" t="s">
        <v>190</v>
      </c>
      <c r="I107" s="21">
        <v>34.3</v>
      </c>
      <c r="J107" s="21">
        <v>117</v>
      </c>
      <c r="K107" s="248">
        <v>41753</v>
      </c>
      <c r="L107" s="21">
        <v>35</v>
      </c>
      <c r="M107" s="21"/>
      <c r="N107" s="14"/>
      <c r="O107" s="20" t="s">
        <v>191</v>
      </c>
      <c r="P107" s="21">
        <v>34.3</v>
      </c>
      <c r="Q107" s="21">
        <v>124</v>
      </c>
      <c r="R107" s="248">
        <v>41753</v>
      </c>
      <c r="S107" s="21">
        <v>36</v>
      </c>
      <c r="T107" s="21"/>
      <c r="U107" s="14"/>
    </row>
    <row r="108" spans="1:21" ht="11.25">
      <c r="A108" s="844"/>
      <c r="B108" s="844"/>
      <c r="C108" s="844"/>
      <c r="D108" s="844"/>
      <c r="E108" s="844"/>
      <c r="F108" s="844"/>
      <c r="G108" s="14"/>
      <c r="H108" s="845" t="s">
        <v>17</v>
      </c>
      <c r="I108" s="845"/>
      <c r="J108" s="845"/>
      <c r="K108" s="845" t="s">
        <v>16</v>
      </c>
      <c r="L108" s="845"/>
      <c r="M108" s="845"/>
      <c r="N108" s="14"/>
      <c r="O108" s="845" t="s">
        <v>21</v>
      </c>
      <c r="P108" s="845"/>
      <c r="Q108" s="845"/>
      <c r="R108" s="845" t="s">
        <v>19</v>
      </c>
      <c r="S108" s="845"/>
      <c r="T108" s="845"/>
      <c r="U108" s="14"/>
    </row>
    <row r="109" spans="1:21" ht="11.25">
      <c r="A109" s="356"/>
      <c r="B109" s="356"/>
      <c r="C109" s="356"/>
      <c r="D109" s="356"/>
      <c r="E109" s="356"/>
      <c r="F109" s="356"/>
      <c r="G109" s="14"/>
      <c r="H109" s="2" t="s">
        <v>9</v>
      </c>
      <c r="I109" s="2" t="s">
        <v>10</v>
      </c>
      <c r="J109" s="2" t="s">
        <v>11</v>
      </c>
      <c r="K109" s="2" t="s">
        <v>9</v>
      </c>
      <c r="L109" s="2" t="s">
        <v>10</v>
      </c>
      <c r="M109" s="2" t="s">
        <v>11</v>
      </c>
      <c r="N109" s="14"/>
      <c r="O109" s="2" t="s">
        <v>9</v>
      </c>
      <c r="P109" s="2" t="s">
        <v>10</v>
      </c>
      <c r="Q109" s="2" t="s">
        <v>11</v>
      </c>
      <c r="R109" s="2" t="s">
        <v>9</v>
      </c>
      <c r="S109" s="2" t="s">
        <v>10</v>
      </c>
      <c r="T109" s="2" t="s">
        <v>11</v>
      </c>
      <c r="U109" s="14"/>
    </row>
    <row r="110" spans="1:21" ht="11.25">
      <c r="A110" s="358"/>
      <c r="B110" s="358"/>
      <c r="C110" s="358"/>
      <c r="D110" s="358"/>
      <c r="E110" s="358"/>
      <c r="F110" s="358"/>
      <c r="G110" s="14"/>
      <c r="H110" s="9" t="str">
        <f>$K$5</f>
        <v>JACOB COEUR</v>
      </c>
      <c r="I110" s="9">
        <v>46</v>
      </c>
      <c r="J110" s="4">
        <v>2</v>
      </c>
      <c r="K110" s="9" t="str">
        <f>$A$20</f>
        <v>ANTONIO BETT</v>
      </c>
      <c r="L110" s="9">
        <v>42</v>
      </c>
      <c r="M110" s="4">
        <v>5</v>
      </c>
      <c r="N110" s="14"/>
      <c r="O110" s="3" t="str">
        <f>$H$20</f>
        <v>AUSTIN BARES</v>
      </c>
      <c r="P110" s="9">
        <v>46</v>
      </c>
      <c r="Q110" s="4">
        <v>5</v>
      </c>
      <c r="R110" s="9" t="str">
        <f>$R$5</f>
        <v>TYLER MYSZEWSKI</v>
      </c>
      <c r="S110" s="9">
        <v>47</v>
      </c>
      <c r="T110" s="4">
        <v>3</v>
      </c>
      <c r="U110" s="14"/>
    </row>
    <row r="111" spans="1:21" ht="11.25">
      <c r="A111" s="358"/>
      <c r="B111" s="358"/>
      <c r="C111" s="358"/>
      <c r="D111" s="358"/>
      <c r="E111" s="358"/>
      <c r="F111" s="358"/>
      <c r="G111" s="14"/>
      <c r="H111" s="10" t="str">
        <f>$K$6</f>
        <v>REID RUMACK</v>
      </c>
      <c r="I111" s="10">
        <v>45</v>
      </c>
      <c r="J111" s="6">
        <v>3</v>
      </c>
      <c r="K111" s="10" t="str">
        <f>$A$21</f>
        <v>JAKE SHOVAN</v>
      </c>
      <c r="L111" s="10">
        <v>50</v>
      </c>
      <c r="M111" s="6"/>
      <c r="N111" s="14"/>
      <c r="O111" s="5" t="str">
        <f>$H$21</f>
        <v>AVERY CLARK</v>
      </c>
      <c r="P111" s="10">
        <v>49</v>
      </c>
      <c r="Q111" s="6"/>
      <c r="R111" s="10" t="str">
        <f>$R$6</f>
        <v>JONNY PROBST</v>
      </c>
      <c r="S111" s="10">
        <v>53</v>
      </c>
      <c r="T111" s="6"/>
      <c r="U111" s="14"/>
    </row>
    <row r="112" spans="1:21" ht="11.25">
      <c r="A112" s="358"/>
      <c r="B112" s="358"/>
      <c r="C112" s="358"/>
      <c r="D112" s="358"/>
      <c r="E112" s="358"/>
      <c r="F112" s="358"/>
      <c r="G112" s="14"/>
      <c r="H112" s="10" t="str">
        <f>$K$7</f>
        <v>NICK MUELLER</v>
      </c>
      <c r="I112" s="10">
        <v>47</v>
      </c>
      <c r="J112" s="6">
        <v>1</v>
      </c>
      <c r="K112" s="10" t="str">
        <f>$A$22</f>
        <v>ELLIOT VAN OSS</v>
      </c>
      <c r="L112" s="10">
        <v>44</v>
      </c>
      <c r="M112" s="6">
        <v>4</v>
      </c>
      <c r="N112" s="14"/>
      <c r="O112" s="5" t="str">
        <f>$H$22</f>
        <v>GRANT KLAS</v>
      </c>
      <c r="P112" s="10">
        <v>48</v>
      </c>
      <c r="Q112" s="6">
        <v>0.5</v>
      </c>
      <c r="R112" s="10" t="str">
        <f>$R$7</f>
        <v>MATT BAGNALL</v>
      </c>
      <c r="S112" s="10">
        <v>47</v>
      </c>
      <c r="T112" s="6">
        <v>3</v>
      </c>
      <c r="U112" s="14"/>
    </row>
    <row r="113" spans="1:21" ht="11.25">
      <c r="A113" s="358"/>
      <c r="B113" s="358"/>
      <c r="C113" s="358"/>
      <c r="D113" s="358"/>
      <c r="E113" s="358"/>
      <c r="F113" s="358"/>
      <c r="G113" s="14"/>
      <c r="H113" s="10" t="str">
        <f>$K$8</f>
        <v>JON MUDLAFF</v>
      </c>
      <c r="I113" s="10">
        <v>51</v>
      </c>
      <c r="J113" s="6"/>
      <c r="K113" s="10" t="str">
        <f>$A$23</f>
        <v>STEPHEN CLEMONS</v>
      </c>
      <c r="L113" s="10">
        <v>48</v>
      </c>
      <c r="M113" s="6"/>
      <c r="N113" s="14"/>
      <c r="O113" s="5" t="str">
        <f>$H$23</f>
        <v>NATHAN LaSAGE</v>
      </c>
      <c r="P113" s="10">
        <v>50</v>
      </c>
      <c r="Q113" s="6"/>
      <c r="R113" s="10" t="str">
        <f>$R$8</f>
        <v>TYSON ROTH</v>
      </c>
      <c r="S113" s="10"/>
      <c r="T113" s="6"/>
      <c r="U113" s="14"/>
    </row>
    <row r="114" spans="1:21" ht="11.25">
      <c r="A114" s="358"/>
      <c r="B114" s="358"/>
      <c r="C114" s="358"/>
      <c r="D114" s="358"/>
      <c r="E114" s="358"/>
      <c r="F114" s="358"/>
      <c r="G114" s="14"/>
      <c r="H114" s="10" t="str">
        <f>$K$9</f>
        <v>COLIN BARRINGTON</v>
      </c>
      <c r="I114" s="10">
        <v>51</v>
      </c>
      <c r="J114" s="6"/>
      <c r="K114" s="10" t="str">
        <f>$A$24</f>
        <v>BRENNAN CAIN</v>
      </c>
      <c r="L114" s="10">
        <v>50</v>
      </c>
      <c r="M114" s="6"/>
      <c r="N114" s="14"/>
      <c r="O114" s="5" t="str">
        <f>$H$24</f>
        <v>MITCH MEEUWSEN</v>
      </c>
      <c r="P114" s="10">
        <v>49</v>
      </c>
      <c r="Q114" s="6"/>
      <c r="R114" s="10" t="str">
        <f>$R$9</f>
        <v>JAKE FRITZ</v>
      </c>
      <c r="S114" s="10">
        <v>47</v>
      </c>
      <c r="T114" s="6">
        <v>3</v>
      </c>
      <c r="U114" s="14"/>
    </row>
    <row r="115" spans="1:21" ht="11.25">
      <c r="A115" s="358"/>
      <c r="B115" s="358"/>
      <c r="C115" s="358"/>
      <c r="D115" s="358"/>
      <c r="E115" s="358"/>
      <c r="F115" s="358"/>
      <c r="G115" s="14"/>
      <c r="H115" s="10" t="str">
        <f>$K$10</f>
        <v>HELTON VANDENBUSCH</v>
      </c>
      <c r="I115" s="10"/>
      <c r="J115" s="6"/>
      <c r="K115" s="10" t="str">
        <f>$A$25</f>
        <v>ANTHONY KLAHN</v>
      </c>
      <c r="L115" s="10"/>
      <c r="M115" s="6"/>
      <c r="N115" s="14"/>
      <c r="O115" s="5" t="str">
        <f>$H$25</f>
        <v>HAYDEN NEIS</v>
      </c>
      <c r="P115" s="10"/>
      <c r="Q115" s="6"/>
      <c r="R115" s="10" t="str">
        <f>$R$10</f>
        <v>DEVIN GALLENBERGER</v>
      </c>
      <c r="S115" s="10"/>
      <c r="T115" s="6"/>
      <c r="U115" s="14"/>
    </row>
    <row r="116" spans="1:21" ht="11.25">
      <c r="A116" s="358"/>
      <c r="B116" s="358"/>
      <c r="C116" s="358"/>
      <c r="D116" s="358"/>
      <c r="E116" s="358"/>
      <c r="F116" s="358"/>
      <c r="G116" s="14"/>
      <c r="H116" s="10">
        <f>$K$11</f>
        <v>0</v>
      </c>
      <c r="I116" s="10"/>
      <c r="J116" s="6"/>
      <c r="K116" s="10">
        <f>$A$26</f>
        <v>0</v>
      </c>
      <c r="L116" s="10"/>
      <c r="M116" s="6"/>
      <c r="N116" s="14"/>
      <c r="O116" s="5" t="str">
        <f>$H$26</f>
        <v>COLTON KRAUS</v>
      </c>
      <c r="P116" s="10"/>
      <c r="Q116" s="6"/>
      <c r="R116" s="10" t="str">
        <f>$R$11</f>
        <v>COLLIN MEYER</v>
      </c>
      <c r="S116" s="10">
        <v>48</v>
      </c>
      <c r="T116" s="6">
        <v>0.5</v>
      </c>
      <c r="U116" s="14"/>
    </row>
    <row r="117" spans="1:21" ht="11.25">
      <c r="A117" s="358"/>
      <c r="B117" s="358"/>
      <c r="C117" s="358"/>
      <c r="D117" s="358"/>
      <c r="E117" s="358"/>
      <c r="F117" s="358"/>
      <c r="G117" s="14"/>
      <c r="H117" s="10">
        <f>$K$12</f>
        <v>0</v>
      </c>
      <c r="I117" s="10"/>
      <c r="J117" s="6"/>
      <c r="K117" s="10">
        <f>$A$27</f>
        <v>0</v>
      </c>
      <c r="L117" s="10"/>
      <c r="M117" s="6"/>
      <c r="N117" s="14"/>
      <c r="O117" s="5" t="str">
        <f>$H$27</f>
        <v>COLIN HUGHES</v>
      </c>
      <c r="P117" s="10"/>
      <c r="Q117" s="6"/>
      <c r="R117" s="10" t="str">
        <f>$R$12</f>
        <v>LAYNE GUSTAFSON</v>
      </c>
      <c r="S117" s="10"/>
      <c r="T117" s="6"/>
      <c r="U117" s="14"/>
    </row>
    <row r="118" spans="1:21" ht="11.25">
      <c r="A118" s="358"/>
      <c r="B118" s="358"/>
      <c r="C118" s="358"/>
      <c r="D118" s="358"/>
      <c r="E118" s="358"/>
      <c r="F118" s="358"/>
      <c r="G118" s="14"/>
      <c r="H118" s="10">
        <f>$K$13</f>
        <v>0</v>
      </c>
      <c r="I118" s="10"/>
      <c r="J118" s="6"/>
      <c r="K118" s="10">
        <f>$A$28</f>
        <v>0</v>
      </c>
      <c r="L118" s="10"/>
      <c r="M118" s="6"/>
      <c r="N118" s="14"/>
      <c r="O118" s="5" t="str">
        <f>$H$28</f>
        <v>AARON SUSEN</v>
      </c>
      <c r="P118" s="10"/>
      <c r="Q118" s="6"/>
      <c r="R118" s="10" t="str">
        <f>$R$13</f>
        <v>ZACH MOCK</v>
      </c>
      <c r="S118" s="10"/>
      <c r="T118" s="6"/>
      <c r="U118" s="14"/>
    </row>
    <row r="119" spans="1:21" ht="11.25">
      <c r="A119" s="358"/>
      <c r="B119" s="358"/>
      <c r="C119" s="358"/>
      <c r="D119" s="358"/>
      <c r="E119" s="358"/>
      <c r="F119" s="358"/>
      <c r="G119" s="14"/>
      <c r="H119" s="11">
        <f>$K$14</f>
        <v>0</v>
      </c>
      <c r="I119" s="11"/>
      <c r="J119" s="8"/>
      <c r="K119" s="11">
        <f>$A$29</f>
        <v>0</v>
      </c>
      <c r="L119" s="11"/>
      <c r="M119" s="8"/>
      <c r="N119" s="14"/>
      <c r="O119" s="7" t="str">
        <f>$H$29</f>
        <v>JASON KUNTSMAN</v>
      </c>
      <c r="P119" s="11"/>
      <c r="Q119" s="8"/>
      <c r="R119" s="11" t="str">
        <f>$R$14</f>
        <v>SAM SHOLTEN</v>
      </c>
      <c r="S119" s="11"/>
      <c r="T119" s="8"/>
      <c r="U119" s="14"/>
    </row>
    <row r="120" spans="1:21" ht="11.25">
      <c r="A120" s="355"/>
      <c r="B120" s="358"/>
      <c r="C120" s="358"/>
      <c r="D120" s="355"/>
      <c r="E120" s="358"/>
      <c r="F120" s="358"/>
      <c r="G120" s="14"/>
      <c r="H120" s="12" t="s">
        <v>14</v>
      </c>
      <c r="I120" s="13">
        <f>SUM(I110:I119)-MAX(I110:I119)</f>
        <v>189</v>
      </c>
      <c r="J120" s="13">
        <f>IF(I120&lt;L120,1,0)</f>
        <v>0</v>
      </c>
      <c r="K120" s="12" t="s">
        <v>14</v>
      </c>
      <c r="L120" s="13">
        <f>SUM(L110:L119)-MAX(L110:L119)</f>
        <v>184</v>
      </c>
      <c r="M120" s="13">
        <f>IF(L120&lt;I120,1,0)</f>
        <v>1</v>
      </c>
      <c r="N120" s="14"/>
      <c r="O120" s="12" t="s">
        <v>14</v>
      </c>
      <c r="P120" s="13">
        <f>SUM(P110:P119)-MAX(P110:P119)</f>
        <v>192</v>
      </c>
      <c r="Q120" s="13">
        <f>IF(P120&lt;S120,1,0)</f>
        <v>0</v>
      </c>
      <c r="R120" s="12" t="s">
        <v>14</v>
      </c>
      <c r="S120" s="13">
        <f>SUM(S110:S119)-MAX(S110:S119)</f>
        <v>189</v>
      </c>
      <c r="T120" s="13">
        <f>IF(S120&lt;P120,1,0)</f>
        <v>1</v>
      </c>
      <c r="U120" s="14"/>
    </row>
    <row r="121" spans="1:21" ht="11.25">
      <c r="A121" s="33" t="s">
        <v>47</v>
      </c>
      <c r="B121" s="14" t="s">
        <v>48</v>
      </c>
      <c r="C121" s="14" t="s">
        <v>49</v>
      </c>
      <c r="D121" s="33" t="s">
        <v>46</v>
      </c>
      <c r="E121" s="33" t="s">
        <v>50</v>
      </c>
      <c r="F121" s="14"/>
      <c r="G121" s="14"/>
      <c r="H121" s="33"/>
      <c r="I121" s="14"/>
      <c r="J121" s="14"/>
      <c r="K121" s="33"/>
      <c r="L121" s="33"/>
      <c r="M121" s="14"/>
      <c r="N121" s="14"/>
      <c r="O121" s="33" t="s">
        <v>47</v>
      </c>
      <c r="P121" s="14" t="s">
        <v>48</v>
      </c>
      <c r="Q121" s="14" t="s">
        <v>49</v>
      </c>
      <c r="R121" s="33" t="s">
        <v>46</v>
      </c>
      <c r="S121" s="33" t="s">
        <v>50</v>
      </c>
      <c r="T121" s="14"/>
      <c r="U121" s="14"/>
    </row>
    <row r="122" spans="1:21" ht="11.25">
      <c r="A122" s="20" t="s">
        <v>184</v>
      </c>
      <c r="B122" s="21">
        <v>35.2</v>
      </c>
      <c r="C122" s="21">
        <v>132</v>
      </c>
      <c r="D122" s="248">
        <v>41753</v>
      </c>
      <c r="E122" s="21">
        <v>36</v>
      </c>
      <c r="F122" s="21"/>
      <c r="G122" s="14"/>
      <c r="H122" s="355"/>
      <c r="I122" s="356"/>
      <c r="J122" s="356"/>
      <c r="K122" s="357"/>
      <c r="L122" s="356"/>
      <c r="M122" s="356"/>
      <c r="N122" s="14"/>
      <c r="O122" s="654" t="s">
        <v>146</v>
      </c>
      <c r="P122" s="655">
        <v>32.9</v>
      </c>
      <c r="Q122" s="656">
        <v>116</v>
      </c>
      <c r="R122" s="248">
        <v>41757</v>
      </c>
      <c r="S122" s="21">
        <v>34</v>
      </c>
      <c r="T122" s="21"/>
      <c r="U122" s="14"/>
    </row>
    <row r="123" spans="1:21" ht="11.25">
      <c r="A123" s="845" t="s">
        <v>12</v>
      </c>
      <c r="B123" s="845"/>
      <c r="C123" s="845"/>
      <c r="D123" s="845" t="s">
        <v>18</v>
      </c>
      <c r="E123" s="845"/>
      <c r="F123" s="845"/>
      <c r="G123" s="14"/>
      <c r="H123" s="844"/>
      <c r="I123" s="844"/>
      <c r="J123" s="844"/>
      <c r="K123" s="844"/>
      <c r="L123" s="844"/>
      <c r="M123" s="844"/>
      <c r="N123" s="14"/>
      <c r="O123" s="845" t="s">
        <v>19</v>
      </c>
      <c r="P123" s="845"/>
      <c r="Q123" s="845"/>
      <c r="R123" s="845" t="s">
        <v>18</v>
      </c>
      <c r="S123" s="845"/>
      <c r="T123" s="845"/>
      <c r="U123" s="14"/>
    </row>
    <row r="124" spans="1:21" ht="11.25">
      <c r="A124" s="2" t="s">
        <v>9</v>
      </c>
      <c r="B124" s="2" t="s">
        <v>10</v>
      </c>
      <c r="C124" s="2" t="s">
        <v>11</v>
      </c>
      <c r="D124" s="2" t="s">
        <v>9</v>
      </c>
      <c r="E124" s="2" t="s">
        <v>10</v>
      </c>
      <c r="F124" s="2" t="s">
        <v>11</v>
      </c>
      <c r="G124" s="14"/>
      <c r="H124" s="356"/>
      <c r="I124" s="356"/>
      <c r="J124" s="356"/>
      <c r="K124" s="356"/>
      <c r="L124" s="356"/>
      <c r="M124" s="356"/>
      <c r="N124" s="14"/>
      <c r="O124" s="2" t="s">
        <v>9</v>
      </c>
      <c r="P124" s="2" t="s">
        <v>10</v>
      </c>
      <c r="Q124" s="2" t="s">
        <v>11</v>
      </c>
      <c r="R124" s="2" t="s">
        <v>9</v>
      </c>
      <c r="S124" s="2" t="s">
        <v>10</v>
      </c>
      <c r="T124" s="2" t="s">
        <v>11</v>
      </c>
      <c r="U124" s="14"/>
    </row>
    <row r="125" spans="1:21" ht="11.25">
      <c r="A125" s="9" t="str">
        <f>$A$5</f>
        <v>DEREK EGBERT</v>
      </c>
      <c r="B125" s="9">
        <v>42</v>
      </c>
      <c r="C125" s="4">
        <v>2</v>
      </c>
      <c r="D125" s="9" t="str">
        <f>$H$5</f>
        <v>JOSH SMIES</v>
      </c>
      <c r="E125" s="9">
        <v>41</v>
      </c>
      <c r="F125" s="4">
        <v>3.5</v>
      </c>
      <c r="G125" s="14"/>
      <c r="H125" s="358"/>
      <c r="I125" s="358"/>
      <c r="J125" s="358"/>
      <c r="K125" s="358"/>
      <c r="L125" s="358"/>
      <c r="M125" s="358"/>
      <c r="N125" s="14"/>
      <c r="O125" s="9" t="str">
        <f>$R$5</f>
        <v>TYLER MYSZEWSKI</v>
      </c>
      <c r="P125" s="9">
        <v>43</v>
      </c>
      <c r="Q125" s="4">
        <v>1</v>
      </c>
      <c r="R125" s="9" t="str">
        <f>$H$5</f>
        <v>JOSH SMIES</v>
      </c>
      <c r="S125" s="9">
        <v>36</v>
      </c>
      <c r="T125" s="4">
        <v>5</v>
      </c>
      <c r="U125" s="14"/>
    </row>
    <row r="126" spans="1:21" ht="11.25">
      <c r="A126" s="10" t="str">
        <f>$A$6</f>
        <v>ANDREW BRYCE</v>
      </c>
      <c r="B126" s="10">
        <v>45</v>
      </c>
      <c r="C126" s="6">
        <v>1</v>
      </c>
      <c r="D126" s="10" t="str">
        <f>$H$6</f>
        <v>RAY KOLOCEK</v>
      </c>
      <c r="E126" s="10">
        <v>41</v>
      </c>
      <c r="F126" s="6">
        <v>3.5</v>
      </c>
      <c r="G126" s="14"/>
      <c r="H126" s="358"/>
      <c r="I126" s="358"/>
      <c r="J126" s="358"/>
      <c r="K126" s="358"/>
      <c r="L126" s="358"/>
      <c r="M126" s="358"/>
      <c r="N126" s="14"/>
      <c r="O126" s="10" t="str">
        <f>$R$6</f>
        <v>JONNY PROBST</v>
      </c>
      <c r="P126" s="251">
        <v>51</v>
      </c>
      <c r="Q126" s="250"/>
      <c r="R126" s="251" t="str">
        <f>$H$6</f>
        <v>RAY KOLOCEK</v>
      </c>
      <c r="S126" s="251">
        <v>39</v>
      </c>
      <c r="T126" s="6">
        <v>3.5</v>
      </c>
      <c r="U126" s="14"/>
    </row>
    <row r="127" spans="1:21" ht="11.25">
      <c r="A127" s="10" t="str">
        <f>$A$7</f>
        <v>AMANDA EGBERT</v>
      </c>
      <c r="B127" s="10">
        <v>46</v>
      </c>
      <c r="C127" s="6"/>
      <c r="D127" s="10" t="str">
        <f>$H$7</f>
        <v>JOE SMIES</v>
      </c>
      <c r="E127" s="10">
        <v>39</v>
      </c>
      <c r="F127" s="6">
        <v>5</v>
      </c>
      <c r="G127" s="14"/>
      <c r="H127" s="358"/>
      <c r="I127" s="358"/>
      <c r="J127" s="358"/>
      <c r="K127" s="358"/>
      <c r="L127" s="358"/>
      <c r="M127" s="358"/>
      <c r="N127" s="14"/>
      <c r="O127" s="10" t="str">
        <f>$R$7</f>
        <v>MATT BAGNALL</v>
      </c>
      <c r="P127" s="251">
        <v>39</v>
      </c>
      <c r="Q127" s="250">
        <v>3.5</v>
      </c>
      <c r="R127" s="251" t="str">
        <f>$H$7</f>
        <v>JOE SMIES</v>
      </c>
      <c r="S127" s="251">
        <v>42</v>
      </c>
      <c r="T127" s="6">
        <v>2</v>
      </c>
      <c r="U127" s="14"/>
    </row>
    <row r="128" spans="1:21" ht="11.25">
      <c r="A128" s="10" t="str">
        <f>$A$8</f>
        <v>JIM CONKLIN</v>
      </c>
      <c r="B128" s="10">
        <v>55</v>
      </c>
      <c r="C128" s="6"/>
      <c r="D128" s="10" t="str">
        <f>$H$8</f>
        <v>JEROD TENPAS</v>
      </c>
      <c r="E128" s="10">
        <v>47</v>
      </c>
      <c r="F128" s="6"/>
      <c r="G128" s="14"/>
      <c r="H128" s="358"/>
      <c r="I128" s="358"/>
      <c r="J128" s="358"/>
      <c r="K128" s="358"/>
      <c r="L128" s="358"/>
      <c r="M128" s="358"/>
      <c r="N128" s="14"/>
      <c r="O128" s="10" t="str">
        <f>$R$8</f>
        <v>TYSON ROTH</v>
      </c>
      <c r="P128" s="251"/>
      <c r="Q128" s="250"/>
      <c r="R128" s="251" t="str">
        <f>$H$8</f>
        <v>JEROD TENPAS</v>
      </c>
      <c r="S128" s="251">
        <v>48</v>
      </c>
      <c r="T128" s="6"/>
      <c r="U128" s="14"/>
    </row>
    <row r="129" spans="1:21" ht="11.25">
      <c r="A129" s="10" t="str">
        <f>$A$9</f>
        <v>CHARLIE TWOHIG</v>
      </c>
      <c r="B129" s="10">
        <v>54</v>
      </c>
      <c r="C129" s="6"/>
      <c r="D129" s="10" t="str">
        <f>$H$9</f>
        <v>ALEX HUIBREGTSE</v>
      </c>
      <c r="E129" s="10">
        <v>48</v>
      </c>
      <c r="F129" s="6"/>
      <c r="G129" s="14"/>
      <c r="H129" s="358"/>
      <c r="I129" s="358"/>
      <c r="J129" s="358"/>
      <c r="K129" s="358"/>
      <c r="L129" s="358"/>
      <c r="M129" s="358"/>
      <c r="N129" s="14"/>
      <c r="O129" s="10" t="str">
        <f>$R$9</f>
        <v>JAKE FRITZ</v>
      </c>
      <c r="P129" s="251">
        <v>52</v>
      </c>
      <c r="Q129" s="250"/>
      <c r="R129" s="251" t="str">
        <f>$H$9</f>
        <v>ALEX HUIBREGTSE</v>
      </c>
      <c r="S129" s="251">
        <v>51</v>
      </c>
      <c r="T129" s="6"/>
      <c r="U129" s="14"/>
    </row>
    <row r="130" spans="1:21" ht="11.25">
      <c r="A130" s="10" t="str">
        <f>$A$10</f>
        <v>BEN YURK</v>
      </c>
      <c r="B130" s="10"/>
      <c r="C130" s="6"/>
      <c r="D130" s="10">
        <f>$H$10</f>
        <v>0</v>
      </c>
      <c r="E130" s="10"/>
      <c r="F130" s="6"/>
      <c r="G130" s="14"/>
      <c r="H130" s="358"/>
      <c r="I130" s="358"/>
      <c r="J130" s="358"/>
      <c r="K130" s="358"/>
      <c r="L130" s="358"/>
      <c r="M130" s="358"/>
      <c r="N130" s="14"/>
      <c r="O130" s="10" t="str">
        <f>$R$10</f>
        <v>DEVIN GALLENBERGER</v>
      </c>
      <c r="P130" s="10"/>
      <c r="Q130" s="6"/>
      <c r="R130" s="10">
        <f>$H$10</f>
        <v>0</v>
      </c>
      <c r="S130" s="10"/>
      <c r="T130" s="6"/>
      <c r="U130" s="14"/>
    </row>
    <row r="131" spans="1:21" ht="11.25">
      <c r="A131" s="10" t="str">
        <f>$A$11</f>
        <v>JOE SCHMITT</v>
      </c>
      <c r="B131" s="10"/>
      <c r="C131" s="6"/>
      <c r="D131" s="10">
        <f>$H$11</f>
        <v>0</v>
      </c>
      <c r="E131" s="10"/>
      <c r="F131" s="6"/>
      <c r="G131" s="14"/>
      <c r="H131" s="358"/>
      <c r="I131" s="358"/>
      <c r="J131" s="358"/>
      <c r="K131" s="358"/>
      <c r="L131" s="358"/>
      <c r="M131" s="358"/>
      <c r="N131" s="14"/>
      <c r="O131" s="10" t="str">
        <f>$R$11</f>
        <v>COLLIN MEYER</v>
      </c>
      <c r="P131" s="10">
        <v>59</v>
      </c>
      <c r="Q131" s="6"/>
      <c r="R131" s="10">
        <f>$H$11</f>
        <v>0</v>
      </c>
      <c r="S131" s="10"/>
      <c r="T131" s="6"/>
      <c r="U131" s="14"/>
    </row>
    <row r="132" spans="1:21" ht="11.25">
      <c r="A132" s="10" t="str">
        <f>$A$12</f>
        <v>CONNOR SBROCCO</v>
      </c>
      <c r="B132" s="10"/>
      <c r="C132" s="6"/>
      <c r="D132" s="10">
        <f>$H$12</f>
        <v>0</v>
      </c>
      <c r="E132" s="10"/>
      <c r="F132" s="6"/>
      <c r="G132" s="14"/>
      <c r="H132" s="358"/>
      <c r="I132" s="358"/>
      <c r="J132" s="358"/>
      <c r="K132" s="358"/>
      <c r="L132" s="358"/>
      <c r="M132" s="358"/>
      <c r="N132" s="14"/>
      <c r="O132" s="10" t="str">
        <f>$R$12</f>
        <v>LAYNE GUSTAFSON</v>
      </c>
      <c r="P132" s="10"/>
      <c r="Q132" s="6"/>
      <c r="R132" s="10">
        <f>$H$12</f>
        <v>0</v>
      </c>
      <c r="S132" s="10"/>
      <c r="T132" s="6"/>
      <c r="U132" s="14"/>
    </row>
    <row r="133" spans="1:21" ht="11.25">
      <c r="A133" s="10" t="str">
        <f>$A$13</f>
        <v>ASHTON ELMENDORF</v>
      </c>
      <c r="B133" s="10"/>
      <c r="C133" s="6"/>
      <c r="D133" s="10">
        <f>$H$13</f>
        <v>0</v>
      </c>
      <c r="E133" s="10"/>
      <c r="F133" s="6"/>
      <c r="G133" s="14"/>
      <c r="H133" s="358"/>
      <c r="I133" s="358"/>
      <c r="J133" s="358"/>
      <c r="K133" s="358"/>
      <c r="L133" s="358"/>
      <c r="M133" s="358"/>
      <c r="N133" s="14"/>
      <c r="O133" s="10" t="str">
        <f>$R$13</f>
        <v>ZACH MOCK</v>
      </c>
      <c r="P133" s="10"/>
      <c r="Q133" s="6"/>
      <c r="R133" s="10">
        <f>$H$13</f>
        <v>0</v>
      </c>
      <c r="S133" s="10"/>
      <c r="T133" s="6"/>
      <c r="U133" s="14"/>
    </row>
    <row r="134" spans="1:21" ht="11.25">
      <c r="A134" s="11">
        <f>$A$14</f>
        <v>0</v>
      </c>
      <c r="B134" s="11"/>
      <c r="C134" s="8"/>
      <c r="D134" s="11">
        <f>$H$14</f>
        <v>0</v>
      </c>
      <c r="E134" s="11"/>
      <c r="F134" s="8"/>
      <c r="G134" s="14"/>
      <c r="H134" s="358"/>
      <c r="I134" s="358"/>
      <c r="J134" s="358"/>
      <c r="K134" s="358"/>
      <c r="L134" s="358"/>
      <c r="M134" s="358"/>
      <c r="N134" s="14"/>
      <c r="O134" s="11" t="str">
        <f>$R$14</f>
        <v>SAM SHOLTEN</v>
      </c>
      <c r="P134" s="11"/>
      <c r="Q134" s="8"/>
      <c r="R134" s="11">
        <f>$H$14</f>
        <v>0</v>
      </c>
      <c r="S134" s="11"/>
      <c r="T134" s="8"/>
      <c r="U134" s="14"/>
    </row>
    <row r="135" spans="1:21" ht="11.25">
      <c r="A135" s="12" t="s">
        <v>14</v>
      </c>
      <c r="B135" s="13">
        <f>SUM(B125:B134)-MAX(B125:B134)</f>
        <v>187</v>
      </c>
      <c r="C135" s="13">
        <f>IF(B135&lt;E135,1,0)</f>
        <v>0</v>
      </c>
      <c r="D135" s="12" t="s">
        <v>14</v>
      </c>
      <c r="E135" s="13">
        <f>SUM(E125:E134)-MAX(E125:E134)</f>
        <v>168</v>
      </c>
      <c r="F135" s="13">
        <f>IF(E135&lt;B135,1,0)</f>
        <v>1</v>
      </c>
      <c r="G135" s="14"/>
      <c r="H135" s="355"/>
      <c r="I135" s="358"/>
      <c r="J135" s="358"/>
      <c r="K135" s="355"/>
      <c r="L135" s="358"/>
      <c r="M135" s="358"/>
      <c r="N135" s="14"/>
      <c r="O135" s="12" t="s">
        <v>14</v>
      </c>
      <c r="P135" s="13">
        <f>SUM(P125:P134)-MAX(P125:P134)</f>
        <v>185</v>
      </c>
      <c r="Q135" s="13">
        <f>IF(P135&lt;S135,1,0)</f>
        <v>0</v>
      </c>
      <c r="R135" s="12" t="s">
        <v>14</v>
      </c>
      <c r="S135" s="13">
        <f>SUM(S125:S134)-MAX(S125:S134)</f>
        <v>165</v>
      </c>
      <c r="T135" s="13">
        <f>IF(S135&lt;P135,1,0)</f>
        <v>1</v>
      </c>
      <c r="U135" s="14"/>
    </row>
    <row r="136" spans="1:21" ht="11.25">
      <c r="A136" s="33" t="s">
        <v>47</v>
      </c>
      <c r="B136" s="14" t="s">
        <v>48</v>
      </c>
      <c r="C136" s="14" t="s">
        <v>49</v>
      </c>
      <c r="D136" s="33" t="s">
        <v>46</v>
      </c>
      <c r="E136" s="33" t="s">
        <v>50</v>
      </c>
      <c r="F136" s="14"/>
      <c r="G136" s="14"/>
      <c r="H136" s="33" t="s">
        <v>47</v>
      </c>
      <c r="I136" s="14" t="s">
        <v>48</v>
      </c>
      <c r="J136" s="14" t="s">
        <v>49</v>
      </c>
      <c r="K136" s="33" t="s">
        <v>46</v>
      </c>
      <c r="L136" s="33" t="s">
        <v>50</v>
      </c>
      <c r="M136" s="14"/>
      <c r="N136" s="14"/>
      <c r="O136" s="33" t="s">
        <v>47</v>
      </c>
      <c r="P136" s="14" t="s">
        <v>48</v>
      </c>
      <c r="Q136" s="14" t="s">
        <v>49</v>
      </c>
      <c r="R136" s="33" t="s">
        <v>46</v>
      </c>
      <c r="S136" s="33" t="s">
        <v>50</v>
      </c>
      <c r="T136" s="14"/>
      <c r="U136" s="14"/>
    </row>
    <row r="137" spans="1:21" ht="11.25">
      <c r="A137" s="20" t="s">
        <v>213</v>
      </c>
      <c r="B137" s="21">
        <v>35.6</v>
      </c>
      <c r="C137" s="21">
        <v>135</v>
      </c>
      <c r="D137" s="248">
        <v>41757</v>
      </c>
      <c r="E137" s="21">
        <v>36</v>
      </c>
      <c r="F137" s="21"/>
      <c r="G137" s="14"/>
      <c r="H137" s="20" t="s">
        <v>212</v>
      </c>
      <c r="I137" s="21">
        <v>34.1</v>
      </c>
      <c r="J137" s="21">
        <v>114</v>
      </c>
      <c r="K137" s="248">
        <v>41757</v>
      </c>
      <c r="L137" s="21">
        <v>36</v>
      </c>
      <c r="M137" s="21"/>
      <c r="N137" s="14"/>
      <c r="O137" s="20" t="s">
        <v>231</v>
      </c>
      <c r="P137" s="21">
        <v>33.3</v>
      </c>
      <c r="Q137" s="21">
        <v>122</v>
      </c>
      <c r="R137" s="248">
        <v>41773</v>
      </c>
      <c r="S137" s="21">
        <v>35</v>
      </c>
      <c r="T137" s="21"/>
      <c r="U137" s="14"/>
    </row>
    <row r="138" spans="1:21" ht="11.25">
      <c r="A138" s="845" t="s">
        <v>16</v>
      </c>
      <c r="B138" s="845"/>
      <c r="C138" s="845"/>
      <c r="D138" s="845" t="s">
        <v>21</v>
      </c>
      <c r="E138" s="845"/>
      <c r="F138" s="845"/>
      <c r="G138" s="14"/>
      <c r="H138" s="845" t="s">
        <v>20</v>
      </c>
      <c r="I138" s="845"/>
      <c r="J138" s="845"/>
      <c r="K138" s="845" t="s">
        <v>17</v>
      </c>
      <c r="L138" s="845"/>
      <c r="M138" s="845"/>
      <c r="N138" s="14"/>
      <c r="O138" s="845" t="s">
        <v>15</v>
      </c>
      <c r="P138" s="845"/>
      <c r="Q138" s="845"/>
      <c r="R138" s="845" t="s">
        <v>13</v>
      </c>
      <c r="S138" s="845"/>
      <c r="T138" s="845"/>
      <c r="U138" s="14"/>
    </row>
    <row r="139" spans="1:21" ht="11.25">
      <c r="A139" s="2" t="s">
        <v>9</v>
      </c>
      <c r="B139" s="2" t="s">
        <v>10</v>
      </c>
      <c r="C139" s="2" t="s">
        <v>11</v>
      </c>
      <c r="D139" s="2" t="s">
        <v>9</v>
      </c>
      <c r="E139" s="2" t="s">
        <v>10</v>
      </c>
      <c r="F139" s="2" t="s">
        <v>11</v>
      </c>
      <c r="G139" s="14"/>
      <c r="H139" s="2" t="s">
        <v>9</v>
      </c>
      <c r="I139" s="2" t="s">
        <v>10</v>
      </c>
      <c r="J139" s="2" t="s">
        <v>11</v>
      </c>
      <c r="K139" s="2" t="s">
        <v>9</v>
      </c>
      <c r="L139" s="2" t="s">
        <v>10</v>
      </c>
      <c r="M139" s="2" t="s">
        <v>11</v>
      </c>
      <c r="N139" s="14"/>
      <c r="O139" s="2" t="s">
        <v>9</v>
      </c>
      <c r="P139" s="2" t="s">
        <v>10</v>
      </c>
      <c r="Q139" s="2" t="s">
        <v>11</v>
      </c>
      <c r="R139" s="2" t="s">
        <v>9</v>
      </c>
      <c r="S139" s="2" t="s">
        <v>10</v>
      </c>
      <c r="T139" s="2" t="s">
        <v>11</v>
      </c>
      <c r="U139" s="14"/>
    </row>
    <row r="140" spans="1:21" ht="11.25">
      <c r="A140" s="9" t="str">
        <f>$A$20</f>
        <v>ANTONIO BETT</v>
      </c>
      <c r="B140" s="326">
        <v>45</v>
      </c>
      <c r="C140" s="327">
        <v>4.5</v>
      </c>
      <c r="D140" s="3" t="str">
        <f>$H$20</f>
        <v>AUSTIN BARES</v>
      </c>
      <c r="E140" s="326">
        <v>50</v>
      </c>
      <c r="F140" s="327">
        <v>0.5</v>
      </c>
      <c r="G140" s="14"/>
      <c r="H140" s="9" t="str">
        <f>$D$20</f>
        <v>ISIAH BAUER</v>
      </c>
      <c r="I140" s="9">
        <v>40</v>
      </c>
      <c r="J140" s="4">
        <v>5</v>
      </c>
      <c r="K140" s="9" t="str">
        <f>$K$5</f>
        <v>JACOB COEUR</v>
      </c>
      <c r="L140" s="9">
        <v>44</v>
      </c>
      <c r="M140" s="4">
        <v>4</v>
      </c>
      <c r="N140" s="14"/>
      <c r="O140" s="9" t="str">
        <f>$D$5</f>
        <v>ZACH WINKEL</v>
      </c>
      <c r="P140" s="9">
        <v>45</v>
      </c>
      <c r="Q140" s="4">
        <v>1</v>
      </c>
      <c r="R140" s="9" t="str">
        <f>$O$5</f>
        <v>NATE HASENSTEIN</v>
      </c>
      <c r="S140" s="9">
        <v>37</v>
      </c>
      <c r="T140" s="4">
        <v>5</v>
      </c>
      <c r="U140" s="14"/>
    </row>
    <row r="141" spans="1:21" ht="11.25">
      <c r="A141" s="10" t="str">
        <f>$A$21</f>
        <v>JAKE SHOVAN</v>
      </c>
      <c r="B141" s="251">
        <v>45</v>
      </c>
      <c r="C141" s="250">
        <v>4.5</v>
      </c>
      <c r="D141" s="5" t="str">
        <f>$H$21</f>
        <v>AVERY CLARK</v>
      </c>
      <c r="E141" s="251"/>
      <c r="F141" s="250"/>
      <c r="G141" s="14"/>
      <c r="H141" s="10" t="str">
        <f>$D$21</f>
        <v>JUSTIN OBBINK</v>
      </c>
      <c r="I141" s="10">
        <v>46</v>
      </c>
      <c r="J141" s="6">
        <v>3</v>
      </c>
      <c r="K141" s="10" t="str">
        <f>$K$6</f>
        <v>REID RUMACK</v>
      </c>
      <c r="L141" s="10">
        <v>51</v>
      </c>
      <c r="M141" s="6"/>
      <c r="N141" s="14"/>
      <c r="O141" s="10" t="str">
        <f>$D$6</f>
        <v>THAD COULIS</v>
      </c>
      <c r="P141" s="10">
        <v>47</v>
      </c>
      <c r="Q141" s="6"/>
      <c r="R141" s="10" t="str">
        <f>$O$6</f>
        <v>NICK FALCONER</v>
      </c>
      <c r="S141" s="251">
        <v>48</v>
      </c>
      <c r="T141" s="6"/>
      <c r="U141" s="14"/>
    </row>
    <row r="142" spans="1:21" ht="11.25">
      <c r="A142" s="10" t="str">
        <f>$A$22</f>
        <v>ELLIOT VAN OSS</v>
      </c>
      <c r="B142" s="251">
        <v>58</v>
      </c>
      <c r="C142" s="250"/>
      <c r="D142" s="5" t="str">
        <f>$H$22</f>
        <v>GRANT KLAS</v>
      </c>
      <c r="E142" s="251">
        <v>50</v>
      </c>
      <c r="F142" s="250">
        <v>0.5</v>
      </c>
      <c r="G142" s="14"/>
      <c r="H142" s="10" t="str">
        <f>$D$22</f>
        <v>JON MEERDINK</v>
      </c>
      <c r="I142" s="10">
        <v>53</v>
      </c>
      <c r="J142" s="6"/>
      <c r="K142" s="10" t="str">
        <f>$K$7</f>
        <v>NICK MUELLER</v>
      </c>
      <c r="L142" s="10">
        <v>47</v>
      </c>
      <c r="M142" s="6">
        <v>2</v>
      </c>
      <c r="N142" s="14"/>
      <c r="O142" s="10" t="str">
        <f>$D$7</f>
        <v>JAMES RASMUSSEN</v>
      </c>
      <c r="P142" s="10">
        <v>42</v>
      </c>
      <c r="Q142" s="6">
        <v>2</v>
      </c>
      <c r="R142" s="10" t="str">
        <f>$O$7</f>
        <v>JOSH SPLITTGERBER</v>
      </c>
      <c r="S142" s="10">
        <v>41</v>
      </c>
      <c r="T142" s="6">
        <v>3.5</v>
      </c>
      <c r="U142" s="14"/>
    </row>
    <row r="143" spans="1:21" ht="11.25">
      <c r="A143" s="10" t="str">
        <f>$A$23</f>
        <v>STEPHEN CLEMONS</v>
      </c>
      <c r="B143" s="251">
        <v>57</v>
      </c>
      <c r="C143" s="250"/>
      <c r="D143" s="5" t="str">
        <f>$H$23</f>
        <v>NATHAN LaSAGE</v>
      </c>
      <c r="E143" s="251">
        <v>52</v>
      </c>
      <c r="F143" s="250"/>
      <c r="G143" s="14"/>
      <c r="H143" s="10" t="str">
        <f>$D$23</f>
        <v>STUART FRIBERG</v>
      </c>
      <c r="I143" s="10">
        <v>55</v>
      </c>
      <c r="J143" s="6"/>
      <c r="K143" s="10" t="str">
        <f>$K$8</f>
        <v>JON MUDLAFF</v>
      </c>
      <c r="L143" s="10">
        <v>56</v>
      </c>
      <c r="M143" s="6"/>
      <c r="N143" s="14"/>
      <c r="O143" s="10" t="str">
        <f>$D$8</f>
        <v>JOSH STECKER</v>
      </c>
      <c r="P143" s="251"/>
      <c r="Q143" s="6"/>
      <c r="R143" s="10" t="str">
        <f>$O$8</f>
        <v>LOGAN JONES</v>
      </c>
      <c r="S143" s="10">
        <v>48</v>
      </c>
      <c r="T143" s="6"/>
      <c r="U143" s="14"/>
    </row>
    <row r="144" spans="1:21" ht="11.25">
      <c r="A144" s="10" t="str">
        <f>$A$24</f>
        <v>BRENNAN CAIN</v>
      </c>
      <c r="B144" s="251">
        <v>47</v>
      </c>
      <c r="C144" s="250">
        <v>3</v>
      </c>
      <c r="D144" s="5" t="str">
        <f>$H$24</f>
        <v>MITCH MEEUWSEN</v>
      </c>
      <c r="E144" s="251">
        <v>49</v>
      </c>
      <c r="F144" s="250">
        <v>2</v>
      </c>
      <c r="G144" s="14"/>
      <c r="H144" s="10" t="str">
        <f>$D$24</f>
        <v>WILL DeBLAEY</v>
      </c>
      <c r="I144" s="10">
        <v>51</v>
      </c>
      <c r="J144" s="6"/>
      <c r="K144" s="10" t="str">
        <f>$K$9</f>
        <v>COLIN BARRINGTON</v>
      </c>
      <c r="L144" s="10">
        <v>48</v>
      </c>
      <c r="M144" s="6">
        <v>1</v>
      </c>
      <c r="N144" s="14"/>
      <c r="O144" s="10" t="str">
        <f>$D$9</f>
        <v>CALEB KELLY</v>
      </c>
      <c r="P144" s="10">
        <v>47</v>
      </c>
      <c r="Q144" s="6"/>
      <c r="R144" s="10" t="str">
        <f>$O$9</f>
        <v>ALEX PHILLIPS</v>
      </c>
      <c r="S144" s="10">
        <v>46</v>
      </c>
      <c r="T144" s="6"/>
      <c r="U144" s="14"/>
    </row>
    <row r="145" spans="1:21" ht="11.25">
      <c r="A145" s="10" t="str">
        <f>$A$25</f>
        <v>ANTHONY KLAHN</v>
      </c>
      <c r="B145" s="251"/>
      <c r="C145" s="250"/>
      <c r="D145" s="5" t="str">
        <f>$H$25</f>
        <v>HAYDEN NEIS</v>
      </c>
      <c r="E145" s="251"/>
      <c r="F145" s="250"/>
      <c r="G145" s="14"/>
      <c r="H145" s="10" t="str">
        <f>$D$25</f>
        <v>BRETT RICHARDS</v>
      </c>
      <c r="I145" s="10"/>
      <c r="J145" s="6"/>
      <c r="K145" s="10" t="str">
        <f>$K$10</f>
        <v>HELTON VANDENBUSCH</v>
      </c>
      <c r="L145" s="10"/>
      <c r="M145" s="6"/>
      <c r="N145" s="14"/>
      <c r="O145" s="10" t="str">
        <f>$D$10</f>
        <v>EDDIE WINDSOR</v>
      </c>
      <c r="P145" s="10"/>
      <c r="Q145" s="6"/>
      <c r="R145" s="10" t="str">
        <f>$O$10</f>
        <v> </v>
      </c>
      <c r="S145" s="10"/>
      <c r="T145" s="6"/>
      <c r="U145" s="14"/>
    </row>
    <row r="146" spans="1:21" ht="11.25">
      <c r="A146" s="10">
        <f>$A$26</f>
        <v>0</v>
      </c>
      <c r="B146" s="251"/>
      <c r="C146" s="250"/>
      <c r="D146" s="5" t="str">
        <f>$H$26</f>
        <v>COLTON KRAUS</v>
      </c>
      <c r="E146" s="251">
        <v>59</v>
      </c>
      <c r="F146" s="250"/>
      <c r="G146" s="14"/>
      <c r="H146" s="10" t="str">
        <f>$D$26</f>
        <v>TTYLER WONSER</v>
      </c>
      <c r="I146" s="10"/>
      <c r="J146" s="6"/>
      <c r="K146" s="10">
        <f>$K$11</f>
        <v>0</v>
      </c>
      <c r="L146" s="10"/>
      <c r="M146" s="6"/>
      <c r="N146" s="14"/>
      <c r="O146" s="10" t="str">
        <f>$D$11</f>
        <v>JOSH HUENINK</v>
      </c>
      <c r="P146" s="10"/>
      <c r="Q146" s="6"/>
      <c r="R146" s="10" t="str">
        <f>$O$11</f>
        <v> </v>
      </c>
      <c r="S146" s="10"/>
      <c r="T146" s="6"/>
      <c r="U146" s="14"/>
    </row>
    <row r="147" spans="1:21" ht="11.25">
      <c r="A147" s="10">
        <f>$A$27</f>
        <v>0</v>
      </c>
      <c r="B147" s="251"/>
      <c r="C147" s="250"/>
      <c r="D147" s="5" t="str">
        <f>$H$27</f>
        <v>COLIN HUGHES</v>
      </c>
      <c r="E147" s="251"/>
      <c r="F147" s="250"/>
      <c r="G147" s="14"/>
      <c r="H147" s="10">
        <f>$D$27</f>
        <v>0</v>
      </c>
      <c r="I147" s="10"/>
      <c r="J147" s="6"/>
      <c r="K147" s="10">
        <f>$K$12</f>
        <v>0</v>
      </c>
      <c r="L147" s="10"/>
      <c r="M147" s="6"/>
      <c r="N147" s="14"/>
      <c r="O147" s="10" t="str">
        <f>$D$12</f>
        <v>BRAYDEN VAN ESS</v>
      </c>
      <c r="P147" s="10">
        <v>41</v>
      </c>
      <c r="Q147" s="6">
        <v>3.5</v>
      </c>
      <c r="R147" s="10" t="str">
        <f>$O$12</f>
        <v> </v>
      </c>
      <c r="S147" s="10"/>
      <c r="T147" s="6"/>
      <c r="U147" s="14"/>
    </row>
    <row r="148" spans="1:21" ht="11.25">
      <c r="A148" s="10">
        <f>$A$28</f>
        <v>0</v>
      </c>
      <c r="B148" s="251"/>
      <c r="C148" s="250"/>
      <c r="D148" s="5" t="str">
        <f>$H$28</f>
        <v>AARON SUSEN</v>
      </c>
      <c r="E148" s="251"/>
      <c r="F148" s="250"/>
      <c r="G148" s="14"/>
      <c r="H148" s="10">
        <f>$D$28</f>
        <v>0</v>
      </c>
      <c r="I148" s="10"/>
      <c r="J148" s="6"/>
      <c r="K148" s="10">
        <f>$K$13</f>
        <v>0</v>
      </c>
      <c r="L148" s="10"/>
      <c r="M148" s="6"/>
      <c r="N148" s="14"/>
      <c r="O148" s="10" t="str">
        <f>$D$13</f>
        <v>MICHAEL ASLUM</v>
      </c>
      <c r="P148" s="10"/>
      <c r="Q148" s="6"/>
      <c r="R148" s="10" t="str">
        <f>$O$13</f>
        <v> </v>
      </c>
      <c r="S148" s="10"/>
      <c r="T148" s="6"/>
      <c r="U148" s="14"/>
    </row>
    <row r="149" spans="1:21" ht="11.25">
      <c r="A149" s="11">
        <f>$A$29</f>
        <v>0</v>
      </c>
      <c r="B149" s="328"/>
      <c r="C149" s="329"/>
      <c r="D149" s="7" t="str">
        <f>$H$29</f>
        <v>JASON KUNTSMAN</v>
      </c>
      <c r="E149" s="328"/>
      <c r="F149" s="329"/>
      <c r="G149" s="14"/>
      <c r="H149" s="11">
        <f>$D$29</f>
        <v>0</v>
      </c>
      <c r="I149" s="11"/>
      <c r="J149" s="8"/>
      <c r="K149" s="11">
        <f>$K$14</f>
        <v>0</v>
      </c>
      <c r="L149" s="11"/>
      <c r="M149" s="8"/>
      <c r="N149" s="14"/>
      <c r="O149" s="11">
        <f>$D$14</f>
        <v>0</v>
      </c>
      <c r="P149" s="11"/>
      <c r="Q149" s="8"/>
      <c r="R149" s="11" t="str">
        <f>$O$14</f>
        <v> </v>
      </c>
      <c r="S149" s="11"/>
      <c r="T149" s="8"/>
      <c r="U149" s="14"/>
    </row>
    <row r="150" spans="1:21" ht="11.25">
      <c r="A150" s="12" t="s">
        <v>14</v>
      </c>
      <c r="B150" s="13">
        <f>SUM(B140:B149)-MAX(B140:B149)</f>
        <v>194</v>
      </c>
      <c r="C150" s="13">
        <f>IF(B150&lt;E150,1,0)</f>
        <v>1</v>
      </c>
      <c r="D150" s="12" t="s">
        <v>14</v>
      </c>
      <c r="E150" s="13">
        <f>SUM(E140:E149)-MAX(E140:E149)</f>
        <v>201</v>
      </c>
      <c r="F150" s="13">
        <f>IF(E150&lt;B150,1,0)</f>
        <v>0</v>
      </c>
      <c r="G150" s="14"/>
      <c r="H150" s="12" t="s">
        <v>14</v>
      </c>
      <c r="I150" s="13">
        <f>SUM(I140:I149)-MAX(I140:I149)</f>
        <v>190</v>
      </c>
      <c r="J150" s="13">
        <f>IF(I150&lt;L150,1,IF(I150=L150,0.5,0))</f>
        <v>0.5</v>
      </c>
      <c r="K150" s="12" t="s">
        <v>14</v>
      </c>
      <c r="L150" s="13">
        <f>SUM(L140:L149)-MAX(L140:L149)</f>
        <v>190</v>
      </c>
      <c r="M150" s="13">
        <f>IF(L150&lt;I150,1,IF(L150=I150,0.5,0))</f>
        <v>0.5</v>
      </c>
      <c r="N150" s="14"/>
      <c r="O150" s="12" t="s">
        <v>14</v>
      </c>
      <c r="P150" s="13">
        <f>SUM(P140:P149)-MAX(P140:P149)</f>
        <v>175</v>
      </c>
      <c r="Q150" s="13">
        <f>IF(P150&lt;S150,1,0)</f>
        <v>0</v>
      </c>
      <c r="R150" s="12" t="s">
        <v>14</v>
      </c>
      <c r="S150" s="13">
        <f>SUM(S140:S149)-MAX(S140:S149)</f>
        <v>172</v>
      </c>
      <c r="T150" s="13">
        <f>IF(S150&lt;P150,1,0)</f>
        <v>1</v>
      </c>
      <c r="U150" s="14"/>
    </row>
    <row r="151" spans="1:21" ht="11.25">
      <c r="A151" s="33"/>
      <c r="B151" s="14"/>
      <c r="C151" s="14"/>
      <c r="D151" s="33"/>
      <c r="E151" s="33"/>
      <c r="F151" s="14"/>
      <c r="G151" s="14"/>
      <c r="H151" s="33" t="s">
        <v>47</v>
      </c>
      <c r="I151" s="14" t="s">
        <v>48</v>
      </c>
      <c r="J151" s="14" t="s">
        <v>49</v>
      </c>
      <c r="K151" s="33" t="s">
        <v>46</v>
      </c>
      <c r="L151" s="33" t="s">
        <v>50</v>
      </c>
      <c r="M151" s="14"/>
      <c r="N151" s="14"/>
      <c r="O151" s="33" t="s">
        <v>47</v>
      </c>
      <c r="P151" s="14" t="s">
        <v>48</v>
      </c>
      <c r="Q151" s="14" t="s">
        <v>49</v>
      </c>
      <c r="R151" s="33" t="s">
        <v>46</v>
      </c>
      <c r="S151" s="33" t="s">
        <v>50</v>
      </c>
      <c r="T151" s="14"/>
      <c r="U151" s="14"/>
    </row>
    <row r="152" spans="1:21" ht="11.25">
      <c r="A152" s="355"/>
      <c r="B152" s="356"/>
      <c r="C152" s="356"/>
      <c r="D152" s="357"/>
      <c r="E152" s="356"/>
      <c r="F152" s="356"/>
      <c r="G152" s="14"/>
      <c r="H152" s="20" t="s">
        <v>218</v>
      </c>
      <c r="I152" s="21">
        <v>34.3</v>
      </c>
      <c r="J152" s="21">
        <v>117</v>
      </c>
      <c r="K152" s="248">
        <v>41760</v>
      </c>
      <c r="L152" s="21">
        <v>35</v>
      </c>
      <c r="M152" s="21"/>
      <c r="N152" s="14"/>
      <c r="O152" s="20" t="s">
        <v>219</v>
      </c>
      <c r="P152" s="21">
        <v>34.3</v>
      </c>
      <c r="Q152" s="21">
        <v>124</v>
      </c>
      <c r="R152" s="248">
        <v>41760</v>
      </c>
      <c r="S152" s="21">
        <v>36</v>
      </c>
      <c r="T152" s="21"/>
      <c r="U152" s="14"/>
    </row>
    <row r="153" spans="1:21" ht="11.25">
      <c r="A153" s="844"/>
      <c r="B153" s="844"/>
      <c r="C153" s="844"/>
      <c r="D153" s="844"/>
      <c r="E153" s="844"/>
      <c r="F153" s="844"/>
      <c r="G153" s="14"/>
      <c r="H153" s="845" t="s">
        <v>16</v>
      </c>
      <c r="I153" s="845"/>
      <c r="J153" s="845"/>
      <c r="K153" s="845" t="s">
        <v>13</v>
      </c>
      <c r="L153" s="845"/>
      <c r="M153" s="845"/>
      <c r="N153" s="14"/>
      <c r="O153" s="845" t="s">
        <v>19</v>
      </c>
      <c r="P153" s="845"/>
      <c r="Q153" s="845"/>
      <c r="R153" s="845" t="s">
        <v>15</v>
      </c>
      <c r="S153" s="845"/>
      <c r="T153" s="845"/>
      <c r="U153" s="14"/>
    </row>
    <row r="154" spans="1:21" ht="11.25">
      <c r="A154" s="356"/>
      <c r="B154" s="356"/>
      <c r="C154" s="356"/>
      <c r="D154" s="356"/>
      <c r="E154" s="356"/>
      <c r="F154" s="356"/>
      <c r="G154" s="14"/>
      <c r="H154" s="2" t="s">
        <v>9</v>
      </c>
      <c r="I154" s="2" t="s">
        <v>10</v>
      </c>
      <c r="J154" s="2" t="s">
        <v>11</v>
      </c>
      <c r="K154" s="2" t="s">
        <v>9</v>
      </c>
      <c r="L154" s="2" t="s">
        <v>10</v>
      </c>
      <c r="M154" s="2" t="s">
        <v>11</v>
      </c>
      <c r="N154" s="14"/>
      <c r="O154" s="2" t="s">
        <v>9</v>
      </c>
      <c r="P154" s="2" t="s">
        <v>10</v>
      </c>
      <c r="Q154" s="2" t="s">
        <v>11</v>
      </c>
      <c r="R154" s="2" t="s">
        <v>9</v>
      </c>
      <c r="S154" s="2" t="s">
        <v>10</v>
      </c>
      <c r="T154" s="2" t="s">
        <v>11</v>
      </c>
      <c r="U154" s="14"/>
    </row>
    <row r="155" spans="1:21" ht="11.25">
      <c r="A155" s="358"/>
      <c r="B155" s="358"/>
      <c r="C155" s="358"/>
      <c r="D155" s="358"/>
      <c r="E155" s="358"/>
      <c r="F155" s="358"/>
      <c r="G155" s="14"/>
      <c r="H155" s="9" t="str">
        <f>$A$20</f>
        <v>ANTONIO BETT</v>
      </c>
      <c r="I155" s="9">
        <v>49</v>
      </c>
      <c r="J155" s="4"/>
      <c r="K155" s="9" t="str">
        <f>$O$5</f>
        <v>NATE HASENSTEIN</v>
      </c>
      <c r="L155" s="9">
        <v>42</v>
      </c>
      <c r="M155" s="4">
        <v>4.5</v>
      </c>
      <c r="N155" s="14"/>
      <c r="O155" s="9" t="str">
        <f>$R$5</f>
        <v>TYLER MYSZEWSKI</v>
      </c>
      <c r="P155" s="9">
        <v>49</v>
      </c>
      <c r="Q155" s="4"/>
      <c r="R155" s="9" t="str">
        <f>$D$5</f>
        <v>ZACH WINKEL</v>
      </c>
      <c r="S155" s="9">
        <v>47</v>
      </c>
      <c r="T155" s="4">
        <v>2</v>
      </c>
      <c r="U155" s="14"/>
    </row>
    <row r="156" spans="1:21" ht="11.25">
      <c r="A156" s="358"/>
      <c r="B156" s="358"/>
      <c r="C156" s="358"/>
      <c r="D156" s="358"/>
      <c r="E156" s="358"/>
      <c r="F156" s="358"/>
      <c r="G156" s="14"/>
      <c r="H156" s="10" t="str">
        <f>$A$21</f>
        <v>JAKE SHOVAN</v>
      </c>
      <c r="I156" s="10">
        <v>49</v>
      </c>
      <c r="J156" s="6"/>
      <c r="K156" s="10" t="str">
        <f>$O$6</f>
        <v>NICK FALCONER</v>
      </c>
      <c r="L156" s="10">
        <v>46</v>
      </c>
      <c r="M156" s="6">
        <v>1.5</v>
      </c>
      <c r="N156" s="14"/>
      <c r="O156" s="10" t="str">
        <f>$R$6</f>
        <v>JONNY PROBST</v>
      </c>
      <c r="P156" s="10">
        <v>45</v>
      </c>
      <c r="Q156" s="6">
        <v>4.5</v>
      </c>
      <c r="R156" s="10" t="str">
        <f>$D$6</f>
        <v>THAD COULIS</v>
      </c>
      <c r="S156" s="10"/>
      <c r="T156" s="6"/>
      <c r="U156" s="14"/>
    </row>
    <row r="157" spans="1:21" ht="11.25">
      <c r="A157" s="358"/>
      <c r="B157" s="358"/>
      <c r="C157" s="358"/>
      <c r="D157" s="358"/>
      <c r="E157" s="358"/>
      <c r="F157" s="358"/>
      <c r="G157" s="14"/>
      <c r="H157" s="251" t="str">
        <f>$A$22</f>
        <v>ELLIOT VAN OSS</v>
      </c>
      <c r="I157" s="251">
        <v>48</v>
      </c>
      <c r="J157" s="250"/>
      <c r="K157" s="251" t="str">
        <f>$O$7</f>
        <v>JOSH SPLITTGERBER</v>
      </c>
      <c r="L157" s="251">
        <v>42</v>
      </c>
      <c r="M157" s="6">
        <v>4.5</v>
      </c>
      <c r="N157" s="14"/>
      <c r="O157" s="10" t="str">
        <f>$R$7</f>
        <v>MATT BAGNALL</v>
      </c>
      <c r="P157" s="10">
        <v>47</v>
      </c>
      <c r="Q157" s="6">
        <v>2</v>
      </c>
      <c r="R157" s="10" t="str">
        <f>$D$7</f>
        <v>JAMES RASMUSSEN</v>
      </c>
      <c r="S157" s="10">
        <v>45</v>
      </c>
      <c r="T157" s="6">
        <v>4.5</v>
      </c>
      <c r="U157" s="14"/>
    </row>
    <row r="158" spans="1:21" ht="11.25">
      <c r="A158" s="358"/>
      <c r="B158" s="358"/>
      <c r="C158" s="358"/>
      <c r="D158" s="358"/>
      <c r="E158" s="358"/>
      <c r="F158" s="358"/>
      <c r="G158" s="14"/>
      <c r="H158" s="251" t="str">
        <f>$A$23</f>
        <v>STEPHEN CLEMONS</v>
      </c>
      <c r="I158" s="251">
        <v>49</v>
      </c>
      <c r="J158" s="250"/>
      <c r="K158" s="251" t="str">
        <f>$O$8</f>
        <v>LOGAN JONES</v>
      </c>
      <c r="L158" s="251">
        <v>47</v>
      </c>
      <c r="M158" s="6"/>
      <c r="N158" s="14"/>
      <c r="O158" s="10" t="str">
        <f>$R$8</f>
        <v>TYSON ROTH</v>
      </c>
      <c r="P158" s="10"/>
      <c r="Q158" s="6"/>
      <c r="R158" s="10" t="str">
        <f>$D$8</f>
        <v>JOSH STECKER</v>
      </c>
      <c r="S158" s="10"/>
      <c r="T158" s="6"/>
      <c r="U158" s="14"/>
    </row>
    <row r="159" spans="1:21" ht="11.25">
      <c r="A159" s="358"/>
      <c r="B159" s="358"/>
      <c r="C159" s="358"/>
      <c r="D159" s="358"/>
      <c r="E159" s="358"/>
      <c r="F159" s="358"/>
      <c r="G159" s="14"/>
      <c r="H159" s="251" t="str">
        <f>$A$24</f>
        <v>BRENNAN CAIN</v>
      </c>
      <c r="I159" s="251">
        <v>45</v>
      </c>
      <c r="J159" s="250">
        <v>3</v>
      </c>
      <c r="K159" s="251" t="str">
        <f>$O$9</f>
        <v>ALEX PHILLIPS</v>
      </c>
      <c r="L159" s="251">
        <v>46</v>
      </c>
      <c r="M159" s="6">
        <v>1.5</v>
      </c>
      <c r="N159" s="14"/>
      <c r="O159" s="10" t="str">
        <f>$R$9</f>
        <v>JAKE FRITZ</v>
      </c>
      <c r="P159" s="10">
        <v>50</v>
      </c>
      <c r="Q159" s="6"/>
      <c r="R159" s="10" t="str">
        <f>$D$9</f>
        <v>CALEB KELLY</v>
      </c>
      <c r="S159" s="10">
        <v>47</v>
      </c>
      <c r="T159" s="6">
        <v>2</v>
      </c>
      <c r="U159" s="14"/>
    </row>
    <row r="160" spans="1:21" ht="11.25">
      <c r="A160" s="358"/>
      <c r="B160" s="358"/>
      <c r="C160" s="358"/>
      <c r="D160" s="358"/>
      <c r="E160" s="358"/>
      <c r="F160" s="358"/>
      <c r="G160" s="14"/>
      <c r="H160" s="251" t="str">
        <f>$A$25</f>
        <v>ANTHONY KLAHN</v>
      </c>
      <c r="I160" s="251"/>
      <c r="J160" s="250"/>
      <c r="K160" s="251" t="str">
        <f>$O$10</f>
        <v> </v>
      </c>
      <c r="L160" s="251"/>
      <c r="M160" s="6"/>
      <c r="N160" s="14"/>
      <c r="O160" s="10" t="str">
        <f>$R$10</f>
        <v>DEVIN GALLENBERGER</v>
      </c>
      <c r="P160" s="10"/>
      <c r="Q160" s="6"/>
      <c r="R160" s="10" t="str">
        <f>$D$10</f>
        <v>EDDIE WINDSOR</v>
      </c>
      <c r="S160" s="10"/>
      <c r="T160" s="6"/>
      <c r="U160" s="14"/>
    </row>
    <row r="161" spans="1:21" ht="11.25">
      <c r="A161" s="358"/>
      <c r="B161" s="358"/>
      <c r="C161" s="358"/>
      <c r="D161" s="358"/>
      <c r="E161" s="358"/>
      <c r="F161" s="358"/>
      <c r="G161" s="14"/>
      <c r="H161" s="251">
        <f>$A$26</f>
        <v>0</v>
      </c>
      <c r="I161" s="251"/>
      <c r="J161" s="250"/>
      <c r="K161" s="251" t="str">
        <f>$O$11</f>
        <v> </v>
      </c>
      <c r="L161" s="251"/>
      <c r="M161" s="6"/>
      <c r="N161" s="14"/>
      <c r="O161" s="10" t="str">
        <f>$R$11</f>
        <v>COLLIN MEYER</v>
      </c>
      <c r="P161" s="10"/>
      <c r="Q161" s="6"/>
      <c r="R161" s="10" t="str">
        <f>$D$11</f>
        <v>JOSH HUENINK</v>
      </c>
      <c r="S161" s="10">
        <v>51</v>
      </c>
      <c r="T161" s="6"/>
      <c r="U161" s="14"/>
    </row>
    <row r="162" spans="1:21" ht="11.25">
      <c r="A162" s="358"/>
      <c r="B162" s="358"/>
      <c r="C162" s="358"/>
      <c r="D162" s="358"/>
      <c r="E162" s="358"/>
      <c r="F162" s="358"/>
      <c r="G162" s="14"/>
      <c r="H162" s="251">
        <f>$A$27</f>
        <v>0</v>
      </c>
      <c r="I162" s="251"/>
      <c r="J162" s="250"/>
      <c r="K162" s="251" t="str">
        <f>$O$12</f>
        <v> </v>
      </c>
      <c r="L162" s="251"/>
      <c r="M162" s="6"/>
      <c r="N162" s="14"/>
      <c r="O162" s="10" t="str">
        <f>$R$12</f>
        <v>LAYNE GUSTAFSON</v>
      </c>
      <c r="P162" s="10">
        <v>55</v>
      </c>
      <c r="Q162" s="6"/>
      <c r="R162" s="10" t="str">
        <f>$D$12</f>
        <v>BRAYDEN VAN ESS</v>
      </c>
      <c r="S162" s="10">
        <v>56</v>
      </c>
      <c r="T162" s="6"/>
      <c r="U162" s="14"/>
    </row>
    <row r="163" spans="1:21" ht="11.25">
      <c r="A163" s="358"/>
      <c r="B163" s="358"/>
      <c r="C163" s="358"/>
      <c r="D163" s="358"/>
      <c r="E163" s="358"/>
      <c r="F163" s="358"/>
      <c r="G163" s="14"/>
      <c r="H163" s="10">
        <f>$A$28</f>
        <v>0</v>
      </c>
      <c r="I163" s="10"/>
      <c r="J163" s="6"/>
      <c r="K163" s="10" t="str">
        <f>$O$13</f>
        <v> </v>
      </c>
      <c r="L163" s="10"/>
      <c r="M163" s="6"/>
      <c r="N163" s="14"/>
      <c r="O163" s="10" t="str">
        <f>$R$13</f>
        <v>ZACH MOCK</v>
      </c>
      <c r="P163" s="10"/>
      <c r="Q163" s="6"/>
      <c r="R163" s="10" t="str">
        <f>$D$13</f>
        <v>MICHAEL ASLUM</v>
      </c>
      <c r="S163" s="10"/>
      <c r="T163" s="6"/>
      <c r="U163" s="14"/>
    </row>
    <row r="164" spans="1:21" ht="11.25">
      <c r="A164" s="358"/>
      <c r="B164" s="358"/>
      <c r="C164" s="358"/>
      <c r="D164" s="358"/>
      <c r="E164" s="358"/>
      <c r="F164" s="358"/>
      <c r="G164" s="14"/>
      <c r="H164" s="11">
        <f>$A$29</f>
        <v>0</v>
      </c>
      <c r="I164" s="11"/>
      <c r="J164" s="8"/>
      <c r="K164" s="11" t="str">
        <f>$O$14</f>
        <v> </v>
      </c>
      <c r="L164" s="11"/>
      <c r="M164" s="8"/>
      <c r="N164" s="14"/>
      <c r="O164" s="11" t="str">
        <f>$R$14</f>
        <v>SAM SHOLTEN</v>
      </c>
      <c r="P164" s="11"/>
      <c r="Q164" s="8"/>
      <c r="R164" s="11">
        <f>$D$14</f>
        <v>0</v>
      </c>
      <c r="S164" s="11"/>
      <c r="T164" s="8"/>
      <c r="U164" s="14"/>
    </row>
    <row r="165" spans="1:21" ht="11.25">
      <c r="A165" s="355"/>
      <c r="B165" s="358"/>
      <c r="C165" s="358"/>
      <c r="D165" s="355"/>
      <c r="E165" s="358"/>
      <c r="F165" s="358"/>
      <c r="G165" s="14"/>
      <c r="H165" s="12" t="s">
        <v>14</v>
      </c>
      <c r="I165" s="13">
        <f>SUM(I155:I164)-MAX(I155:I164)</f>
        <v>191</v>
      </c>
      <c r="J165" s="13">
        <f>IF(I165&lt;L165,1,0)</f>
        <v>0</v>
      </c>
      <c r="K165" s="12" t="s">
        <v>14</v>
      </c>
      <c r="L165" s="13">
        <f>SUM(L155:L164)-MAX(L155:L164)</f>
        <v>176</v>
      </c>
      <c r="M165" s="13">
        <f>IF(L165&lt;I165,1,0)</f>
        <v>1</v>
      </c>
      <c r="N165" s="14"/>
      <c r="O165" s="12" t="s">
        <v>14</v>
      </c>
      <c r="P165" s="13">
        <f>SUM(P155:P164)-MAX(P155:P164)</f>
        <v>191</v>
      </c>
      <c r="Q165" s="13">
        <f>IF(P165&lt;S165,1,0)</f>
        <v>0</v>
      </c>
      <c r="R165" s="12" t="s">
        <v>14</v>
      </c>
      <c r="S165" s="13">
        <f>SUM(S155:S164)-MAX(S155:S164)</f>
        <v>190</v>
      </c>
      <c r="T165" s="13">
        <f>IF(S165&lt;P165,1,0)</f>
        <v>1</v>
      </c>
      <c r="U165" s="14"/>
    </row>
    <row r="166" spans="1:21" ht="11.25">
      <c r="A166" s="33" t="s">
        <v>47</v>
      </c>
      <c r="B166" s="14" t="s">
        <v>48</v>
      </c>
      <c r="C166" s="14" t="s">
        <v>49</v>
      </c>
      <c r="D166" s="33" t="s">
        <v>46</v>
      </c>
      <c r="E166" s="33" t="s">
        <v>50</v>
      </c>
      <c r="F166" s="14"/>
      <c r="G166" s="14"/>
      <c r="H166" s="33" t="s">
        <v>47</v>
      </c>
      <c r="I166" s="14" t="s">
        <v>48</v>
      </c>
      <c r="J166" s="14" t="s">
        <v>49</v>
      </c>
      <c r="K166" s="33" t="s">
        <v>46</v>
      </c>
      <c r="L166" s="33" t="s">
        <v>50</v>
      </c>
      <c r="M166" s="14"/>
      <c r="N166" s="14"/>
      <c r="O166" s="33"/>
      <c r="P166" s="14"/>
      <c r="Q166" s="14"/>
      <c r="R166" s="33"/>
      <c r="S166" s="33"/>
      <c r="T166" s="14"/>
      <c r="U166" s="14"/>
    </row>
    <row r="167" spans="1:21" ht="11.25">
      <c r="A167" s="20" t="s">
        <v>216</v>
      </c>
      <c r="B167" s="21">
        <v>35.6</v>
      </c>
      <c r="C167" s="21">
        <v>136</v>
      </c>
      <c r="D167" s="248">
        <v>41760</v>
      </c>
      <c r="E167" s="21">
        <v>36</v>
      </c>
      <c r="F167" s="21"/>
      <c r="G167" s="14"/>
      <c r="H167" s="20" t="s">
        <v>146</v>
      </c>
      <c r="I167" s="21">
        <v>32.9</v>
      </c>
      <c r="J167" s="21">
        <v>116</v>
      </c>
      <c r="K167" s="248">
        <v>41760</v>
      </c>
      <c r="L167" s="21">
        <v>34</v>
      </c>
      <c r="M167" s="21"/>
      <c r="N167" s="14"/>
      <c r="O167" s="355"/>
      <c r="P167" s="356"/>
      <c r="Q167" s="356"/>
      <c r="R167" s="357"/>
      <c r="S167" s="356"/>
      <c r="T167" s="356"/>
      <c r="U167" s="14"/>
    </row>
    <row r="168" spans="1:21" ht="11.25">
      <c r="A168" s="845" t="s">
        <v>12</v>
      </c>
      <c r="B168" s="845"/>
      <c r="C168" s="845"/>
      <c r="D168" s="845" t="s">
        <v>17</v>
      </c>
      <c r="E168" s="845"/>
      <c r="F168" s="845"/>
      <c r="G168" s="14"/>
      <c r="H168" s="845" t="s">
        <v>21</v>
      </c>
      <c r="I168" s="845"/>
      <c r="J168" s="845"/>
      <c r="K168" s="845" t="s">
        <v>18</v>
      </c>
      <c r="L168" s="845"/>
      <c r="M168" s="845"/>
      <c r="N168" s="14"/>
      <c r="O168" s="844"/>
      <c r="P168" s="844"/>
      <c r="Q168" s="844"/>
      <c r="R168" s="844"/>
      <c r="S168" s="844"/>
      <c r="T168" s="844"/>
      <c r="U168" s="14"/>
    </row>
    <row r="169" spans="1:21" ht="11.25">
      <c r="A169" s="2" t="s">
        <v>9</v>
      </c>
      <c r="B169" s="2" t="s">
        <v>10</v>
      </c>
      <c r="C169" s="2" t="s">
        <v>11</v>
      </c>
      <c r="D169" s="2" t="s">
        <v>9</v>
      </c>
      <c r="E169" s="2" t="s">
        <v>10</v>
      </c>
      <c r="F169" s="2" t="s">
        <v>11</v>
      </c>
      <c r="G169" s="14"/>
      <c r="H169" s="2" t="s">
        <v>9</v>
      </c>
      <c r="I169" s="2" t="s">
        <v>10</v>
      </c>
      <c r="J169" s="2" t="s">
        <v>11</v>
      </c>
      <c r="K169" s="2" t="s">
        <v>9</v>
      </c>
      <c r="L169" s="2" t="s">
        <v>10</v>
      </c>
      <c r="M169" s="2" t="s">
        <v>11</v>
      </c>
      <c r="N169" s="14"/>
      <c r="O169" s="356"/>
      <c r="P169" s="356"/>
      <c r="Q169" s="356"/>
      <c r="R169" s="356"/>
      <c r="S169" s="356"/>
      <c r="T169" s="356"/>
      <c r="U169" s="14"/>
    </row>
    <row r="170" spans="1:21" ht="11.25">
      <c r="A170" s="9" t="str">
        <f>$A$5</f>
        <v>DEREK EGBERT</v>
      </c>
      <c r="B170" s="9">
        <v>41</v>
      </c>
      <c r="C170" s="4">
        <v>5</v>
      </c>
      <c r="D170" s="9" t="str">
        <f>$K$5</f>
        <v>JACOB COEUR</v>
      </c>
      <c r="E170" s="9">
        <v>42</v>
      </c>
      <c r="F170" s="4">
        <v>4</v>
      </c>
      <c r="G170" s="14"/>
      <c r="H170" s="3" t="str">
        <f>$H$20</f>
        <v>AUSTIN BARES</v>
      </c>
      <c r="I170" s="9">
        <v>42</v>
      </c>
      <c r="J170" s="4">
        <v>2.5</v>
      </c>
      <c r="K170" s="9" t="str">
        <f>$H$5</f>
        <v>JOSH SMIES</v>
      </c>
      <c r="L170" s="9">
        <v>42</v>
      </c>
      <c r="M170" s="4">
        <v>2.5</v>
      </c>
      <c r="N170" s="14"/>
      <c r="O170" s="358"/>
      <c r="P170" s="358"/>
      <c r="Q170" s="358"/>
      <c r="R170" s="358"/>
      <c r="S170" s="358"/>
      <c r="T170" s="358"/>
      <c r="U170" s="14"/>
    </row>
    <row r="171" spans="1:21" ht="11.25">
      <c r="A171" s="10" t="str">
        <f>$A$6</f>
        <v>ANDREW BRYCE</v>
      </c>
      <c r="B171" s="10">
        <v>44</v>
      </c>
      <c r="C171" s="6">
        <v>2</v>
      </c>
      <c r="D171" s="10" t="str">
        <f>$K$6</f>
        <v>REID RUMACK</v>
      </c>
      <c r="E171" s="10">
        <v>43</v>
      </c>
      <c r="F171" s="6">
        <v>3</v>
      </c>
      <c r="G171" s="14"/>
      <c r="H171" s="5" t="str">
        <f>$H$21</f>
        <v>AVERY CLARK</v>
      </c>
      <c r="I171" s="10">
        <v>44</v>
      </c>
      <c r="J171" s="6">
        <v>0.5</v>
      </c>
      <c r="K171" s="10" t="str">
        <f>$H$6</f>
        <v>RAY KOLOCEK</v>
      </c>
      <c r="L171" s="10">
        <v>35</v>
      </c>
      <c r="M171" s="6">
        <v>5</v>
      </c>
      <c r="N171" s="14"/>
      <c r="O171" s="358"/>
      <c r="P171" s="358"/>
      <c r="Q171" s="358"/>
      <c r="R171" s="358"/>
      <c r="S171" s="358"/>
      <c r="T171" s="358"/>
      <c r="U171" s="14"/>
    </row>
    <row r="172" spans="1:21" ht="11.25">
      <c r="A172" s="10" t="str">
        <f>$A$7</f>
        <v>AMANDA EGBERT</v>
      </c>
      <c r="B172" s="10">
        <v>48</v>
      </c>
      <c r="C172" s="6"/>
      <c r="D172" s="10" t="str">
        <f>$K$7</f>
        <v>NICK MUELLER</v>
      </c>
      <c r="E172" s="10">
        <v>61</v>
      </c>
      <c r="F172" s="6"/>
      <c r="G172" s="14"/>
      <c r="H172" s="5" t="str">
        <f>$H$22</f>
        <v>GRANT KLAS</v>
      </c>
      <c r="I172" s="10">
        <v>47</v>
      </c>
      <c r="J172" s="6"/>
      <c r="K172" s="10" t="str">
        <f>$H$7</f>
        <v>JOE SMIES</v>
      </c>
      <c r="L172" s="10">
        <v>46</v>
      </c>
      <c r="M172" s="6"/>
      <c r="N172" s="14"/>
      <c r="O172" s="358"/>
      <c r="P172" s="358"/>
      <c r="Q172" s="358"/>
      <c r="R172" s="358"/>
      <c r="S172" s="358"/>
      <c r="T172" s="358"/>
      <c r="U172" s="14"/>
    </row>
    <row r="173" spans="1:21" ht="11.25">
      <c r="A173" s="10" t="str">
        <f>$A$8</f>
        <v>JIM CONKLIN</v>
      </c>
      <c r="B173" s="10">
        <v>46</v>
      </c>
      <c r="C173" s="6">
        <v>1</v>
      </c>
      <c r="D173" s="10" t="str">
        <f>$K$8</f>
        <v>JON MUDLAFF</v>
      </c>
      <c r="E173" s="10">
        <v>59</v>
      </c>
      <c r="F173" s="6"/>
      <c r="G173" s="14"/>
      <c r="H173" s="5" t="str">
        <f>$H$23</f>
        <v>NATHAN LaSAGE</v>
      </c>
      <c r="I173" s="10">
        <v>60</v>
      </c>
      <c r="J173" s="6"/>
      <c r="K173" s="10" t="str">
        <f>$H$8</f>
        <v>JEROD TENPAS</v>
      </c>
      <c r="L173" s="10">
        <v>41</v>
      </c>
      <c r="M173" s="6">
        <v>4</v>
      </c>
      <c r="N173" s="14"/>
      <c r="O173" s="358"/>
      <c r="P173" s="358"/>
      <c r="Q173" s="358"/>
      <c r="R173" s="358"/>
      <c r="S173" s="358"/>
      <c r="T173" s="358"/>
      <c r="U173" s="14"/>
    </row>
    <row r="174" spans="1:21" ht="11.25">
      <c r="A174" s="10" t="str">
        <f>$A$9</f>
        <v>CHARLIE TWOHIG</v>
      </c>
      <c r="B174" s="10">
        <v>59</v>
      </c>
      <c r="C174" s="6"/>
      <c r="D174" s="10" t="str">
        <f>$K$9</f>
        <v>COLIN BARRINGTON</v>
      </c>
      <c r="E174" s="10">
        <v>54</v>
      </c>
      <c r="F174" s="6"/>
      <c r="G174" s="14"/>
      <c r="H174" s="5" t="str">
        <f>$H$24</f>
        <v>MITCH MEEUWSEN</v>
      </c>
      <c r="I174" s="10">
        <v>50</v>
      </c>
      <c r="J174" s="6"/>
      <c r="K174" s="10" t="str">
        <f>$H$9</f>
        <v>ALEX HUIBREGTSE</v>
      </c>
      <c r="L174" s="10">
        <v>44</v>
      </c>
      <c r="M174" s="6">
        <v>0.5</v>
      </c>
      <c r="N174" s="14"/>
      <c r="O174" s="358"/>
      <c r="P174" s="358"/>
      <c r="Q174" s="358"/>
      <c r="R174" s="358"/>
      <c r="S174" s="358"/>
      <c r="T174" s="358"/>
      <c r="U174" s="14"/>
    </row>
    <row r="175" spans="1:21" ht="11.25">
      <c r="A175" s="10" t="str">
        <f>$A$10</f>
        <v>BEN YURK</v>
      </c>
      <c r="B175" s="10"/>
      <c r="C175" s="6"/>
      <c r="D175" s="10" t="str">
        <f>$K$10</f>
        <v>HELTON VANDENBUSCH</v>
      </c>
      <c r="E175" s="10"/>
      <c r="F175" s="6"/>
      <c r="G175" s="14"/>
      <c r="H175" s="5" t="str">
        <f>$H$25</f>
        <v>HAYDEN NEIS</v>
      </c>
      <c r="I175" s="10"/>
      <c r="J175" s="6"/>
      <c r="K175" s="10">
        <f>$H$10</f>
        <v>0</v>
      </c>
      <c r="L175" s="10"/>
      <c r="M175" s="6"/>
      <c r="N175" s="14"/>
      <c r="O175" s="358"/>
      <c r="P175" s="358"/>
      <c r="Q175" s="358"/>
      <c r="R175" s="358"/>
      <c r="S175" s="358"/>
      <c r="T175" s="358"/>
      <c r="U175" s="14"/>
    </row>
    <row r="176" spans="1:21" ht="11.25">
      <c r="A176" s="10" t="str">
        <f>$A$11</f>
        <v>JOE SCHMITT</v>
      </c>
      <c r="B176" s="10"/>
      <c r="C176" s="6"/>
      <c r="D176" s="10">
        <f>$K$11</f>
        <v>0</v>
      </c>
      <c r="E176" s="10"/>
      <c r="F176" s="6"/>
      <c r="G176" s="14"/>
      <c r="H176" s="5" t="str">
        <f>$H$26</f>
        <v>COLTON KRAUS</v>
      </c>
      <c r="I176" s="10"/>
      <c r="J176" s="6"/>
      <c r="K176" s="10">
        <f>$H$11</f>
        <v>0</v>
      </c>
      <c r="L176" s="10"/>
      <c r="M176" s="6"/>
      <c r="N176" s="14"/>
      <c r="O176" s="358"/>
      <c r="P176" s="358"/>
      <c r="Q176" s="358"/>
      <c r="R176" s="358"/>
      <c r="S176" s="358"/>
      <c r="T176" s="358"/>
      <c r="U176" s="14"/>
    </row>
    <row r="177" spans="1:21" ht="11.25">
      <c r="A177" s="10" t="str">
        <f>$A$12</f>
        <v>CONNOR SBROCCO</v>
      </c>
      <c r="B177" s="10"/>
      <c r="C177" s="6"/>
      <c r="D177" s="10">
        <f>$K$12</f>
        <v>0</v>
      </c>
      <c r="E177" s="10"/>
      <c r="F177" s="6"/>
      <c r="G177" s="14"/>
      <c r="H177" s="5" t="str">
        <f>$H$27</f>
        <v>COLIN HUGHES</v>
      </c>
      <c r="I177" s="10"/>
      <c r="J177" s="6"/>
      <c r="K177" s="10">
        <f>$H$12</f>
        <v>0</v>
      </c>
      <c r="L177" s="10"/>
      <c r="M177" s="6"/>
      <c r="N177" s="14"/>
      <c r="O177" s="358"/>
      <c r="P177" s="358"/>
      <c r="Q177" s="358"/>
      <c r="R177" s="358"/>
      <c r="S177" s="358"/>
      <c r="T177" s="358"/>
      <c r="U177" s="14"/>
    </row>
    <row r="178" spans="1:21" ht="11.25">
      <c r="A178" s="10" t="str">
        <f>$A$13</f>
        <v>ASHTON ELMENDORF</v>
      </c>
      <c r="B178" s="10"/>
      <c r="C178" s="6"/>
      <c r="D178" s="10">
        <f>$K$13</f>
        <v>0</v>
      </c>
      <c r="E178" s="10"/>
      <c r="F178" s="6"/>
      <c r="G178" s="14"/>
      <c r="H178" s="5" t="str">
        <f>$H$28</f>
        <v>AARON SUSEN</v>
      </c>
      <c r="I178" s="10"/>
      <c r="J178" s="6"/>
      <c r="K178" s="10">
        <f>$H$13</f>
        <v>0</v>
      </c>
      <c r="L178" s="10"/>
      <c r="M178" s="6"/>
      <c r="N178" s="14"/>
      <c r="O178" s="358"/>
      <c r="P178" s="358"/>
      <c r="Q178" s="358"/>
      <c r="R178" s="358"/>
      <c r="S178" s="358"/>
      <c r="T178" s="358"/>
      <c r="U178" s="14"/>
    </row>
    <row r="179" spans="1:21" ht="11.25">
      <c r="A179" s="11">
        <f>$A$14</f>
        <v>0</v>
      </c>
      <c r="B179" s="11"/>
      <c r="C179" s="8"/>
      <c r="D179" s="11">
        <f>$K$14</f>
        <v>0</v>
      </c>
      <c r="E179" s="11"/>
      <c r="F179" s="8"/>
      <c r="G179" s="14"/>
      <c r="H179" s="7" t="str">
        <f>$H$29</f>
        <v>JASON KUNTSMAN</v>
      </c>
      <c r="I179" s="11"/>
      <c r="J179" s="8"/>
      <c r="K179" s="11">
        <f>$H$14</f>
        <v>0</v>
      </c>
      <c r="L179" s="11"/>
      <c r="M179" s="8"/>
      <c r="N179" s="14"/>
      <c r="O179" s="358"/>
      <c r="P179" s="358"/>
      <c r="Q179" s="358"/>
      <c r="R179" s="358"/>
      <c r="S179" s="358"/>
      <c r="T179" s="358"/>
      <c r="U179" s="14"/>
    </row>
    <row r="180" spans="1:21" ht="11.25">
      <c r="A180" s="12" t="s">
        <v>14</v>
      </c>
      <c r="B180" s="13">
        <f>SUM(B170:B179)-MAX(B170:B179)</f>
        <v>179</v>
      </c>
      <c r="C180" s="13">
        <f>IF(B180&lt;E180,1,0)</f>
        <v>1</v>
      </c>
      <c r="D180" s="12" t="s">
        <v>14</v>
      </c>
      <c r="E180" s="13">
        <f>SUM(E170:E179)-MAX(E170:E179)</f>
        <v>198</v>
      </c>
      <c r="F180" s="13">
        <f>IF(E180&lt;B180,1,0)</f>
        <v>0</v>
      </c>
      <c r="G180" s="14"/>
      <c r="H180" s="12" t="s">
        <v>14</v>
      </c>
      <c r="I180" s="13">
        <f>SUM(I170:I179)-MAX(I170:I179)</f>
        <v>183</v>
      </c>
      <c r="J180" s="13">
        <f>IF(I180&lt;L180,1,0)</f>
        <v>0</v>
      </c>
      <c r="K180" s="12" t="s">
        <v>14</v>
      </c>
      <c r="L180" s="13">
        <f>SUM(L170:L179)-MAX(L170:L179)</f>
        <v>162</v>
      </c>
      <c r="M180" s="13">
        <f>IF(L180&lt;I180,1,0)</f>
        <v>1</v>
      </c>
      <c r="N180" s="14"/>
      <c r="O180" s="355"/>
      <c r="P180" s="358"/>
      <c r="Q180" s="358"/>
      <c r="R180" s="355"/>
      <c r="S180" s="358"/>
      <c r="T180" s="358"/>
      <c r="U180" s="14"/>
    </row>
    <row r="181" spans="1:21" ht="11.25">
      <c r="A181" s="33" t="s">
        <v>47</v>
      </c>
      <c r="B181" s="14" t="s">
        <v>48</v>
      </c>
      <c r="C181" s="14" t="s">
        <v>49</v>
      </c>
      <c r="D181" s="33" t="s">
        <v>46</v>
      </c>
      <c r="E181" s="33" t="s">
        <v>50</v>
      </c>
      <c r="F181" s="14"/>
      <c r="G181" s="14"/>
      <c r="H181" s="33" t="s">
        <v>47</v>
      </c>
      <c r="I181" s="14" t="s">
        <v>48</v>
      </c>
      <c r="J181" s="14" t="s">
        <v>49</v>
      </c>
      <c r="K181" s="33" t="s">
        <v>46</v>
      </c>
      <c r="L181" s="33" t="s">
        <v>50</v>
      </c>
      <c r="M181" s="14"/>
      <c r="N181" s="14"/>
      <c r="O181" s="33" t="s">
        <v>47</v>
      </c>
      <c r="P181" s="14" t="s">
        <v>48</v>
      </c>
      <c r="Q181" s="14" t="s">
        <v>49</v>
      </c>
      <c r="R181" s="33" t="s">
        <v>46</v>
      </c>
      <c r="S181" s="33" t="s">
        <v>50</v>
      </c>
      <c r="T181" s="14"/>
      <c r="U181" s="14"/>
    </row>
    <row r="182" spans="1:21" ht="11.25">
      <c r="A182" s="20" t="s">
        <v>223</v>
      </c>
      <c r="B182" s="21">
        <v>34.3</v>
      </c>
      <c r="C182" s="21">
        <v>124</v>
      </c>
      <c r="D182" s="248">
        <v>41765</v>
      </c>
      <c r="E182" s="21">
        <v>36</v>
      </c>
      <c r="F182" s="21"/>
      <c r="G182" s="14"/>
      <c r="H182" s="20" t="s">
        <v>222</v>
      </c>
      <c r="I182" s="249">
        <v>35.2</v>
      </c>
      <c r="J182" s="21">
        <v>127</v>
      </c>
      <c r="K182" s="248">
        <v>41764</v>
      </c>
      <c r="L182" s="21">
        <v>35</v>
      </c>
      <c r="M182" s="21"/>
      <c r="N182" s="14"/>
      <c r="O182" s="20" t="s">
        <v>146</v>
      </c>
      <c r="P182" s="21">
        <v>32.9</v>
      </c>
      <c r="Q182" s="21">
        <v>116</v>
      </c>
      <c r="R182" s="248">
        <v>41765</v>
      </c>
      <c r="S182" s="21">
        <v>34</v>
      </c>
      <c r="T182" s="21"/>
      <c r="U182" s="14"/>
    </row>
    <row r="183" spans="1:21" ht="11.25">
      <c r="A183" s="845" t="s">
        <v>20</v>
      </c>
      <c r="B183" s="845"/>
      <c r="C183" s="845"/>
      <c r="D183" s="845" t="s">
        <v>19</v>
      </c>
      <c r="E183" s="845"/>
      <c r="F183" s="845"/>
      <c r="G183" s="14"/>
      <c r="H183" s="845" t="s">
        <v>12</v>
      </c>
      <c r="I183" s="845"/>
      <c r="J183" s="845"/>
      <c r="K183" s="845" t="s">
        <v>13</v>
      </c>
      <c r="L183" s="845"/>
      <c r="M183" s="845"/>
      <c r="N183" s="14"/>
      <c r="O183" s="845" t="s">
        <v>18</v>
      </c>
      <c r="P183" s="845"/>
      <c r="Q183" s="845"/>
      <c r="R183" s="845" t="s">
        <v>15</v>
      </c>
      <c r="S183" s="845"/>
      <c r="T183" s="845"/>
      <c r="U183" s="14"/>
    </row>
    <row r="184" spans="1:21" ht="11.25">
      <c r="A184" s="2" t="s">
        <v>9</v>
      </c>
      <c r="B184" s="2" t="s">
        <v>10</v>
      </c>
      <c r="C184" s="2" t="s">
        <v>11</v>
      </c>
      <c r="D184" s="2" t="s">
        <v>9</v>
      </c>
      <c r="E184" s="2" t="s">
        <v>10</v>
      </c>
      <c r="F184" s="2" t="s">
        <v>11</v>
      </c>
      <c r="G184" s="14"/>
      <c r="H184" s="2" t="s">
        <v>9</v>
      </c>
      <c r="I184" s="2" t="s">
        <v>10</v>
      </c>
      <c r="J184" s="2" t="s">
        <v>11</v>
      </c>
      <c r="K184" s="2" t="s">
        <v>9</v>
      </c>
      <c r="L184" s="2" t="s">
        <v>10</v>
      </c>
      <c r="M184" s="2" t="s">
        <v>11</v>
      </c>
      <c r="N184" s="14"/>
      <c r="O184" s="2" t="s">
        <v>9</v>
      </c>
      <c r="P184" s="2" t="s">
        <v>10</v>
      </c>
      <c r="Q184" s="2" t="s">
        <v>11</v>
      </c>
      <c r="R184" s="2" t="s">
        <v>9</v>
      </c>
      <c r="S184" s="2" t="s">
        <v>10</v>
      </c>
      <c r="T184" s="2" t="s">
        <v>11</v>
      </c>
      <c r="U184" s="14"/>
    </row>
    <row r="185" spans="1:21" ht="11.25">
      <c r="A185" s="9" t="str">
        <f>$D$20</f>
        <v>ISIAH BAUER</v>
      </c>
      <c r="B185" s="9">
        <v>47</v>
      </c>
      <c r="C185" s="4">
        <v>3</v>
      </c>
      <c r="D185" s="9" t="str">
        <f>$R$5</f>
        <v>TYLER MYSZEWSKI</v>
      </c>
      <c r="E185" s="9">
        <v>49</v>
      </c>
      <c r="F185" s="4"/>
      <c r="G185" s="14"/>
      <c r="H185" s="9" t="str">
        <f>$A$5</f>
        <v>DEREK EGBERT</v>
      </c>
      <c r="I185" s="9">
        <v>45</v>
      </c>
      <c r="J185" s="4">
        <v>0.5</v>
      </c>
      <c r="K185" s="9" t="str">
        <f>$O$5</f>
        <v>NATE HASENSTEIN</v>
      </c>
      <c r="L185" s="9">
        <v>43</v>
      </c>
      <c r="M185" s="4">
        <v>3</v>
      </c>
      <c r="N185" s="14"/>
      <c r="O185" s="9" t="str">
        <f>$H$5</f>
        <v>JOSH SMIES</v>
      </c>
      <c r="P185" s="9">
        <v>42</v>
      </c>
      <c r="Q185" s="4">
        <v>3.5</v>
      </c>
      <c r="R185" s="9" t="str">
        <f>$D$5</f>
        <v>ZACH WINKEL</v>
      </c>
      <c r="S185" s="9">
        <v>42</v>
      </c>
      <c r="T185" s="4">
        <v>3.5</v>
      </c>
      <c r="U185" s="14"/>
    </row>
    <row r="186" spans="1:21" ht="11.25">
      <c r="A186" s="10" t="str">
        <f>$D$21</f>
        <v>JUSTIN OBBINK</v>
      </c>
      <c r="B186" s="10">
        <v>43</v>
      </c>
      <c r="C186" s="6">
        <v>5</v>
      </c>
      <c r="D186" s="10" t="str">
        <f>$R$6</f>
        <v>JONNY PROBST</v>
      </c>
      <c r="E186" s="10">
        <v>50</v>
      </c>
      <c r="F186" s="6"/>
      <c r="G186" s="14"/>
      <c r="H186" s="10" t="str">
        <f>$A$6</f>
        <v>ANDREW BRYCE</v>
      </c>
      <c r="I186" s="10">
        <v>45</v>
      </c>
      <c r="J186" s="6">
        <v>0.5</v>
      </c>
      <c r="K186" s="10" t="str">
        <f>$O$6</f>
        <v>NICK FALCONER</v>
      </c>
      <c r="L186" s="10">
        <v>44</v>
      </c>
      <c r="M186" s="6">
        <v>2</v>
      </c>
      <c r="N186" s="14"/>
      <c r="O186" s="10" t="str">
        <f>$H$6</f>
        <v>RAY KOLOCEK</v>
      </c>
      <c r="P186" s="10">
        <v>41</v>
      </c>
      <c r="Q186" s="6">
        <v>5</v>
      </c>
      <c r="R186" s="10" t="str">
        <f>$D$6</f>
        <v>THAD COULIS</v>
      </c>
      <c r="S186" s="10"/>
      <c r="T186" s="6"/>
      <c r="U186" s="14"/>
    </row>
    <row r="187" spans="1:21" ht="11.25">
      <c r="A187" s="10" t="str">
        <f>$D$22</f>
        <v>JON MEERDINK</v>
      </c>
      <c r="B187" s="10">
        <v>54</v>
      </c>
      <c r="C187" s="6"/>
      <c r="D187" s="10" t="str">
        <f>$R$7</f>
        <v>MATT BAGNALL</v>
      </c>
      <c r="E187" s="10">
        <v>44</v>
      </c>
      <c r="F187" s="6">
        <v>4</v>
      </c>
      <c r="G187" s="14"/>
      <c r="H187" s="10" t="str">
        <f>$A$7</f>
        <v>AMANDA EGBERT</v>
      </c>
      <c r="I187" s="10">
        <v>42</v>
      </c>
      <c r="J187" s="6">
        <v>4</v>
      </c>
      <c r="K187" s="10" t="str">
        <f>$O$7</f>
        <v>JOSH SPLITTGERBER</v>
      </c>
      <c r="L187" s="10">
        <v>48</v>
      </c>
      <c r="M187" s="6"/>
      <c r="N187" s="14"/>
      <c r="O187" s="10" t="str">
        <f>$H$7</f>
        <v>JOE SMIES</v>
      </c>
      <c r="P187" s="10">
        <v>45</v>
      </c>
      <c r="Q187" s="6">
        <v>0.5</v>
      </c>
      <c r="R187" s="10" t="str">
        <f>$D$7</f>
        <v>JAMES RASMUSSEN</v>
      </c>
      <c r="S187" s="10">
        <v>44</v>
      </c>
      <c r="T187" s="6">
        <v>2</v>
      </c>
      <c r="U187" s="14"/>
    </row>
    <row r="188" spans="1:21" ht="11.25">
      <c r="A188" s="10" t="str">
        <f>$D$23</f>
        <v>STUART FRIBERG</v>
      </c>
      <c r="B188" s="10">
        <v>53</v>
      </c>
      <c r="C188" s="6"/>
      <c r="D188" s="10" t="str">
        <f>$R$8</f>
        <v>TYSON ROTH</v>
      </c>
      <c r="E188" s="10"/>
      <c r="F188" s="6"/>
      <c r="G188" s="14"/>
      <c r="H188" s="10" t="str">
        <f>$A$8</f>
        <v>JIM CONKLIN</v>
      </c>
      <c r="I188" s="10">
        <v>52</v>
      </c>
      <c r="J188" s="6"/>
      <c r="K188" s="10" t="str">
        <f>$O$8</f>
        <v>LOGAN JONES</v>
      </c>
      <c r="L188" s="10">
        <v>46</v>
      </c>
      <c r="M188" s="6"/>
      <c r="N188" s="14"/>
      <c r="O188" s="10" t="str">
        <f>$H$8</f>
        <v>JEROD TENPAS</v>
      </c>
      <c r="P188" s="10">
        <v>50</v>
      </c>
      <c r="Q188" s="6"/>
      <c r="R188" s="10" t="str">
        <f>$D$8</f>
        <v>JOSH STECKER</v>
      </c>
      <c r="S188" s="10"/>
      <c r="T188" s="6"/>
      <c r="U188" s="14"/>
    </row>
    <row r="189" spans="1:21" ht="11.25">
      <c r="A189" s="10" t="str">
        <f>$D$24</f>
        <v>WILL DeBLAEY</v>
      </c>
      <c r="B189" s="10">
        <v>55</v>
      </c>
      <c r="C189" s="6"/>
      <c r="D189" s="10" t="str">
        <f>$R$9</f>
        <v>JAKE FRITZ</v>
      </c>
      <c r="E189" s="10">
        <v>48</v>
      </c>
      <c r="F189" s="6">
        <v>1.5</v>
      </c>
      <c r="G189" s="14"/>
      <c r="H189" s="10" t="str">
        <f>$A$9</f>
        <v>CHARLIE TWOHIG</v>
      </c>
      <c r="I189" s="10">
        <v>41</v>
      </c>
      <c r="J189" s="6">
        <v>5</v>
      </c>
      <c r="K189" s="10" t="str">
        <f>$O$9</f>
        <v>ALEX PHILLIPS</v>
      </c>
      <c r="L189" s="10">
        <v>47</v>
      </c>
      <c r="M189" s="6"/>
      <c r="N189" s="14"/>
      <c r="O189" s="10" t="str">
        <f>$H$9</f>
        <v>ALEX HUIBREGTSE</v>
      </c>
      <c r="P189" s="251">
        <v>45</v>
      </c>
      <c r="Q189" s="250">
        <v>0.5</v>
      </c>
      <c r="R189" s="251" t="str">
        <f>$D$9</f>
        <v>CALEB KELLY</v>
      </c>
      <c r="S189" s="251">
        <v>48</v>
      </c>
      <c r="T189" s="6"/>
      <c r="U189" s="14"/>
    </row>
    <row r="190" spans="1:21" ht="11.25">
      <c r="A190" s="10" t="str">
        <f>$D$25</f>
        <v>BRETT RICHARDS</v>
      </c>
      <c r="B190" s="10"/>
      <c r="C190" s="6"/>
      <c r="D190" s="10" t="str">
        <f>$R$10</f>
        <v>DEVIN GALLENBERGER</v>
      </c>
      <c r="E190" s="10"/>
      <c r="F190" s="6"/>
      <c r="G190" s="14"/>
      <c r="H190" s="10" t="str">
        <f>$A$10</f>
        <v>BEN YURK</v>
      </c>
      <c r="I190" s="10"/>
      <c r="J190" s="6"/>
      <c r="K190" s="10" t="str">
        <f>$O$10</f>
        <v> </v>
      </c>
      <c r="L190" s="10"/>
      <c r="M190" s="6"/>
      <c r="N190" s="14"/>
      <c r="O190" s="10">
        <f>$H$10</f>
        <v>0</v>
      </c>
      <c r="P190" s="251"/>
      <c r="Q190" s="250"/>
      <c r="R190" s="251" t="str">
        <f>$D$10</f>
        <v>EDDIE WINDSOR</v>
      </c>
      <c r="S190" s="251"/>
      <c r="T190" s="6"/>
      <c r="U190" s="14"/>
    </row>
    <row r="191" spans="1:21" ht="11.25">
      <c r="A191" s="10" t="str">
        <f>$D$26</f>
        <v>TTYLER WONSER</v>
      </c>
      <c r="B191" s="10"/>
      <c r="C191" s="6"/>
      <c r="D191" s="10" t="str">
        <f>$R$11</f>
        <v>COLLIN MEYER</v>
      </c>
      <c r="E191" s="10">
        <v>48</v>
      </c>
      <c r="F191" s="6">
        <v>1.5</v>
      </c>
      <c r="G191" s="14"/>
      <c r="H191" s="10" t="str">
        <f>$A$11</f>
        <v>JOE SCHMITT</v>
      </c>
      <c r="I191" s="10"/>
      <c r="J191" s="6"/>
      <c r="K191" s="10" t="str">
        <f>$O$11</f>
        <v> </v>
      </c>
      <c r="L191" s="10"/>
      <c r="M191" s="6"/>
      <c r="N191" s="14"/>
      <c r="O191" s="10">
        <f>$H$11</f>
        <v>0</v>
      </c>
      <c r="P191" s="10"/>
      <c r="Q191" s="6"/>
      <c r="R191" s="10" t="str">
        <f>$D$11</f>
        <v>JOSH HUENINK</v>
      </c>
      <c r="S191" s="10">
        <v>47</v>
      </c>
      <c r="T191" s="6"/>
      <c r="U191" s="14"/>
    </row>
    <row r="192" spans="1:21" ht="11.25">
      <c r="A192" s="10">
        <f>$D$27</f>
        <v>0</v>
      </c>
      <c r="B192" s="10"/>
      <c r="C192" s="6"/>
      <c r="D192" s="10" t="str">
        <f>$R$12</f>
        <v>LAYNE GUSTAFSON</v>
      </c>
      <c r="E192" s="10"/>
      <c r="F192" s="6"/>
      <c r="G192" s="14"/>
      <c r="H192" s="10" t="str">
        <f>$A$12</f>
        <v>CONNOR SBROCCO</v>
      </c>
      <c r="I192" s="10"/>
      <c r="J192" s="6"/>
      <c r="K192" s="10" t="str">
        <f>$O$12</f>
        <v> </v>
      </c>
      <c r="L192" s="10"/>
      <c r="M192" s="6"/>
      <c r="N192" s="14"/>
      <c r="O192" s="10">
        <f>$H$12</f>
        <v>0</v>
      </c>
      <c r="P192" s="10"/>
      <c r="Q192" s="6"/>
      <c r="R192" s="10" t="str">
        <f>$D$12</f>
        <v>BRAYDEN VAN ESS</v>
      </c>
      <c r="S192" s="10"/>
      <c r="T192" s="6"/>
      <c r="U192" s="14"/>
    </row>
    <row r="193" spans="1:21" ht="11.25">
      <c r="A193" s="10">
        <f>$D$28</f>
        <v>0</v>
      </c>
      <c r="B193" s="10"/>
      <c r="C193" s="6"/>
      <c r="D193" s="10" t="str">
        <f>$R$13</f>
        <v>ZACH MOCK</v>
      </c>
      <c r="E193" s="10"/>
      <c r="F193" s="6"/>
      <c r="G193" s="14"/>
      <c r="H193" s="10" t="str">
        <f>$A$13</f>
        <v>ASHTON ELMENDORF</v>
      </c>
      <c r="I193" s="10"/>
      <c r="J193" s="6"/>
      <c r="K193" s="10" t="str">
        <f>$O$13</f>
        <v> </v>
      </c>
      <c r="L193" s="10"/>
      <c r="M193" s="6"/>
      <c r="N193" s="14"/>
      <c r="O193" s="10">
        <f>$H$13</f>
        <v>0</v>
      </c>
      <c r="P193" s="10"/>
      <c r="Q193" s="6"/>
      <c r="R193" s="10" t="str">
        <f>$D$13</f>
        <v>MICHAEL ASLUM</v>
      </c>
      <c r="S193" s="10">
        <v>52</v>
      </c>
      <c r="T193" s="6"/>
      <c r="U193" s="14"/>
    </row>
    <row r="194" spans="1:21" ht="11.25">
      <c r="A194" s="11">
        <f>$D$29</f>
        <v>0</v>
      </c>
      <c r="B194" s="11"/>
      <c r="C194" s="8"/>
      <c r="D194" s="11" t="str">
        <f>$R$14</f>
        <v>SAM SHOLTEN</v>
      </c>
      <c r="E194" s="11"/>
      <c r="F194" s="8"/>
      <c r="G194" s="14"/>
      <c r="H194" s="11">
        <f>$A$14</f>
        <v>0</v>
      </c>
      <c r="I194" s="11"/>
      <c r="J194" s="8"/>
      <c r="K194" s="11" t="str">
        <f>$O$14</f>
        <v> </v>
      </c>
      <c r="L194" s="11"/>
      <c r="M194" s="8"/>
      <c r="N194" s="14"/>
      <c r="O194" s="11">
        <f>$H$14</f>
        <v>0</v>
      </c>
      <c r="P194" s="11"/>
      <c r="Q194" s="8"/>
      <c r="R194" s="11">
        <f>$D$14</f>
        <v>0</v>
      </c>
      <c r="S194" s="11"/>
      <c r="T194" s="8"/>
      <c r="U194" s="14"/>
    </row>
    <row r="195" spans="1:21" ht="11.25">
      <c r="A195" s="12" t="s">
        <v>14</v>
      </c>
      <c r="B195" s="13">
        <f>SUM(B185:B194)-MAX(B185:B194)</f>
        <v>197</v>
      </c>
      <c r="C195" s="13">
        <f>IF(B195&lt;E195,1,0)</f>
        <v>0</v>
      </c>
      <c r="D195" s="12" t="s">
        <v>14</v>
      </c>
      <c r="E195" s="13">
        <f>SUM(E185:E194)-MAX(E185:E194)</f>
        <v>189</v>
      </c>
      <c r="F195" s="13">
        <f>IF(E195&lt;B195,1,0)</f>
        <v>1</v>
      </c>
      <c r="G195" s="14"/>
      <c r="H195" s="12" t="s">
        <v>14</v>
      </c>
      <c r="I195" s="13">
        <f>SUM(I185:I194)-MAX(I185:I194)</f>
        <v>173</v>
      </c>
      <c r="J195" s="13">
        <f>IF(I195&lt;L195,1,0)</f>
        <v>1</v>
      </c>
      <c r="K195" s="12" t="s">
        <v>14</v>
      </c>
      <c r="L195" s="13">
        <f>SUM(L185:L194)-MAX(L185:L194)</f>
        <v>180</v>
      </c>
      <c r="M195" s="13">
        <f>IF(L195&lt;I195,1,0)</f>
        <v>0</v>
      </c>
      <c r="N195" s="14"/>
      <c r="O195" s="12" t="s">
        <v>14</v>
      </c>
      <c r="P195" s="13">
        <f>SUM(P185:P194)-MAX(P185:P194)</f>
        <v>173</v>
      </c>
      <c r="Q195" s="13">
        <f>IF(P195&lt;S195,1,0)</f>
        <v>1</v>
      </c>
      <c r="R195" s="12" t="s">
        <v>14</v>
      </c>
      <c r="S195" s="13">
        <f>SUM(S185:S194)-MAX(S185:S194)</f>
        <v>181</v>
      </c>
      <c r="T195" s="13">
        <f>IF(S195&lt;P195,1,0)</f>
        <v>0</v>
      </c>
      <c r="U195" s="14"/>
    </row>
    <row r="196" spans="1:21" ht="11.25">
      <c r="A196" s="33" t="s">
        <v>47</v>
      </c>
      <c r="B196" s="14" t="s">
        <v>48</v>
      </c>
      <c r="C196" s="14" t="s">
        <v>49</v>
      </c>
      <c r="D196" s="33" t="s">
        <v>46</v>
      </c>
      <c r="E196" s="33" t="s">
        <v>50</v>
      </c>
      <c r="F196" s="14"/>
      <c r="G196" s="14"/>
      <c r="H196" s="33" t="s">
        <v>47</v>
      </c>
      <c r="I196" s="14" t="s">
        <v>48</v>
      </c>
      <c r="J196" s="14" t="s">
        <v>49</v>
      </c>
      <c r="K196" s="33" t="s">
        <v>46</v>
      </c>
      <c r="L196" s="33" t="s">
        <v>50</v>
      </c>
      <c r="M196" s="14"/>
      <c r="N196" s="14"/>
      <c r="O196" s="33" t="s">
        <v>47</v>
      </c>
      <c r="P196" s="14" t="s">
        <v>48</v>
      </c>
      <c r="Q196" s="14" t="s">
        <v>49</v>
      </c>
      <c r="R196" s="33" t="s">
        <v>46</v>
      </c>
      <c r="S196" s="33" t="s">
        <v>50</v>
      </c>
      <c r="T196" s="14"/>
      <c r="U196" s="14"/>
    </row>
    <row r="197" spans="1:21" ht="11.25">
      <c r="A197" s="20" t="s">
        <v>227</v>
      </c>
      <c r="B197" s="21">
        <v>35.6</v>
      </c>
      <c r="C197" s="21">
        <v>135</v>
      </c>
      <c r="D197" s="248">
        <v>41768</v>
      </c>
      <c r="E197" s="21">
        <v>36</v>
      </c>
      <c r="F197" s="21"/>
      <c r="G197" s="14"/>
      <c r="H197" s="20" t="s">
        <v>215</v>
      </c>
      <c r="I197" s="249">
        <v>35.6</v>
      </c>
      <c r="J197" s="21">
        <v>135</v>
      </c>
      <c r="K197" s="248">
        <v>41759</v>
      </c>
      <c r="L197" s="21">
        <v>36</v>
      </c>
      <c r="M197" s="21"/>
      <c r="N197" s="14"/>
      <c r="O197" s="20" t="s">
        <v>225</v>
      </c>
      <c r="P197" s="21">
        <v>34.8</v>
      </c>
      <c r="Q197" s="21">
        <v>115</v>
      </c>
      <c r="R197" s="248">
        <v>41767</v>
      </c>
      <c r="S197" s="21">
        <v>36</v>
      </c>
      <c r="T197" s="21"/>
      <c r="U197" s="14"/>
    </row>
    <row r="198" spans="1:21" ht="11.25">
      <c r="A198" s="845" t="s">
        <v>17</v>
      </c>
      <c r="B198" s="845"/>
      <c r="C198" s="845"/>
      <c r="D198" s="845" t="s">
        <v>21</v>
      </c>
      <c r="E198" s="845"/>
      <c r="F198" s="845"/>
      <c r="G198" s="14"/>
      <c r="H198" s="845" t="s">
        <v>12</v>
      </c>
      <c r="I198" s="845"/>
      <c r="J198" s="845"/>
      <c r="K198" s="845" t="s">
        <v>21</v>
      </c>
      <c r="L198" s="845"/>
      <c r="M198" s="845"/>
      <c r="N198" s="14"/>
      <c r="O198" s="845" t="s">
        <v>19</v>
      </c>
      <c r="P198" s="845"/>
      <c r="Q198" s="845"/>
      <c r="R198" s="845" t="s">
        <v>17</v>
      </c>
      <c r="S198" s="845"/>
      <c r="T198" s="845"/>
      <c r="U198" s="14"/>
    </row>
    <row r="199" spans="1:21" ht="11.25">
      <c r="A199" s="2" t="s">
        <v>9</v>
      </c>
      <c r="B199" s="2" t="s">
        <v>10</v>
      </c>
      <c r="C199" s="2" t="s">
        <v>11</v>
      </c>
      <c r="D199" s="2" t="s">
        <v>9</v>
      </c>
      <c r="E199" s="2" t="s">
        <v>10</v>
      </c>
      <c r="F199" s="2" t="s">
        <v>11</v>
      </c>
      <c r="G199" s="14"/>
      <c r="H199" s="2" t="s">
        <v>9</v>
      </c>
      <c r="I199" s="2" t="s">
        <v>10</v>
      </c>
      <c r="J199" s="2" t="s">
        <v>11</v>
      </c>
      <c r="K199" s="2" t="s">
        <v>9</v>
      </c>
      <c r="L199" s="2" t="s">
        <v>10</v>
      </c>
      <c r="M199" s="2" t="s">
        <v>11</v>
      </c>
      <c r="N199" s="14"/>
      <c r="O199" s="2" t="s">
        <v>9</v>
      </c>
      <c r="P199" s="2" t="s">
        <v>10</v>
      </c>
      <c r="Q199" s="2" t="s">
        <v>11</v>
      </c>
      <c r="R199" s="2" t="s">
        <v>9</v>
      </c>
      <c r="S199" s="2" t="s">
        <v>10</v>
      </c>
      <c r="T199" s="2" t="s">
        <v>11</v>
      </c>
      <c r="U199" s="14"/>
    </row>
    <row r="200" spans="1:21" ht="11.25">
      <c r="A200" s="9" t="str">
        <f>$K$5</f>
        <v>JACOB COEUR</v>
      </c>
      <c r="B200" s="9">
        <v>48</v>
      </c>
      <c r="C200" s="4">
        <v>2</v>
      </c>
      <c r="D200" s="3" t="str">
        <f>$H$20</f>
        <v>AUSTIN BARES</v>
      </c>
      <c r="E200" s="9">
        <v>45</v>
      </c>
      <c r="F200" s="4">
        <v>4</v>
      </c>
      <c r="G200" s="14"/>
      <c r="H200" s="9" t="str">
        <f>$A$5</f>
        <v>DEREK EGBERT</v>
      </c>
      <c r="I200" s="9">
        <v>44</v>
      </c>
      <c r="J200" s="4">
        <v>4</v>
      </c>
      <c r="K200" s="3" t="str">
        <f>$H$20</f>
        <v>AUSTIN BARES</v>
      </c>
      <c r="L200" s="9">
        <v>41</v>
      </c>
      <c r="M200" s="4">
        <v>5</v>
      </c>
      <c r="N200" s="14"/>
      <c r="O200" s="9" t="str">
        <f>$R$5</f>
        <v>TYLER MYSZEWSKI</v>
      </c>
      <c r="P200" s="9">
        <v>51</v>
      </c>
      <c r="Q200" s="4"/>
      <c r="R200" s="9" t="str">
        <f>$K$5</f>
        <v>JACOB COEUR</v>
      </c>
      <c r="S200" s="9">
        <v>39</v>
      </c>
      <c r="T200" s="4">
        <v>4</v>
      </c>
      <c r="U200" s="14"/>
    </row>
    <row r="201" spans="1:21" ht="11.25">
      <c r="A201" s="10" t="str">
        <f>$K$6</f>
        <v>REID RUMACK</v>
      </c>
      <c r="B201" s="10">
        <v>41</v>
      </c>
      <c r="C201" s="6">
        <v>5</v>
      </c>
      <c r="D201" s="5" t="str">
        <f>$H$21</f>
        <v>AVERY CLARK</v>
      </c>
      <c r="E201" s="10">
        <v>48</v>
      </c>
      <c r="F201" s="6">
        <v>2</v>
      </c>
      <c r="G201" s="14"/>
      <c r="H201" s="10" t="str">
        <f>$A$6</f>
        <v>ANDREW BRYCE</v>
      </c>
      <c r="I201" s="10">
        <v>52</v>
      </c>
      <c r="J201" s="6">
        <v>1</v>
      </c>
      <c r="K201" s="5" t="str">
        <f>$H$21</f>
        <v>AVERY CLARK</v>
      </c>
      <c r="L201" s="10">
        <v>54</v>
      </c>
      <c r="M201" s="6"/>
      <c r="N201" s="14"/>
      <c r="O201" s="10" t="str">
        <f>$R$6</f>
        <v>JONNY PROBST</v>
      </c>
      <c r="P201" s="10">
        <v>45</v>
      </c>
      <c r="Q201" s="6">
        <v>1.5</v>
      </c>
      <c r="R201" s="10" t="str">
        <f>$K$6</f>
        <v>REID RUMACK</v>
      </c>
      <c r="S201" s="10">
        <v>37</v>
      </c>
      <c r="T201" s="6">
        <v>5</v>
      </c>
      <c r="U201" s="14"/>
    </row>
    <row r="202" spans="1:21" ht="11.25">
      <c r="A202" s="10" t="str">
        <f>$K$7</f>
        <v>NICK MUELLER</v>
      </c>
      <c r="B202" s="10">
        <v>52</v>
      </c>
      <c r="C202" s="6"/>
      <c r="D202" s="5" t="str">
        <f>$H$22</f>
        <v>GRANT KLAS</v>
      </c>
      <c r="E202" s="10">
        <v>48</v>
      </c>
      <c r="F202" s="6">
        <v>2</v>
      </c>
      <c r="G202" s="14"/>
      <c r="H202" s="10" t="str">
        <f>$A$7</f>
        <v>AMANDA EGBERT</v>
      </c>
      <c r="I202" s="10">
        <v>55</v>
      </c>
      <c r="J202" s="6"/>
      <c r="K202" s="5" t="str">
        <f>$H$22</f>
        <v>GRANT KLAS</v>
      </c>
      <c r="L202" s="10">
        <v>51</v>
      </c>
      <c r="M202" s="6">
        <v>2</v>
      </c>
      <c r="N202" s="14"/>
      <c r="O202" s="10" t="str">
        <f>$R$7</f>
        <v>MATT BAGNALL</v>
      </c>
      <c r="P202" s="10">
        <v>43</v>
      </c>
      <c r="Q202" s="6">
        <v>3</v>
      </c>
      <c r="R202" s="10" t="str">
        <f>$K$7</f>
        <v>NICK MUELLER</v>
      </c>
      <c r="S202" s="10">
        <v>51</v>
      </c>
      <c r="T202" s="6"/>
      <c r="U202" s="14"/>
    </row>
    <row r="203" spans="1:21" ht="11.25">
      <c r="A203" s="10" t="str">
        <f>$K$8</f>
        <v>JON MUDLAFF</v>
      </c>
      <c r="B203" s="10">
        <v>71</v>
      </c>
      <c r="C203" s="6"/>
      <c r="D203" s="5" t="str">
        <f>$H$23</f>
        <v>NATHAN LaSAGE</v>
      </c>
      <c r="E203" s="10">
        <v>55</v>
      </c>
      <c r="F203" s="6"/>
      <c r="G203" s="14"/>
      <c r="H203" s="10" t="str">
        <f>$A$8</f>
        <v>JIM CONKLIN</v>
      </c>
      <c r="I203" s="10">
        <v>50</v>
      </c>
      <c r="J203" s="6">
        <v>3</v>
      </c>
      <c r="K203" s="5" t="str">
        <f>$H$23</f>
        <v>NATHAN LaSAGE</v>
      </c>
      <c r="L203" s="10">
        <v>55</v>
      </c>
      <c r="M203" s="6"/>
      <c r="N203" s="14"/>
      <c r="O203" s="10" t="str">
        <f>$R$8</f>
        <v>TYSON ROTH</v>
      </c>
      <c r="P203" s="10"/>
      <c r="Q203" s="6"/>
      <c r="R203" s="10" t="str">
        <f>$K$8</f>
        <v>JON MUDLAFF</v>
      </c>
      <c r="S203" s="10">
        <v>53</v>
      </c>
      <c r="T203" s="6"/>
      <c r="U203" s="14"/>
    </row>
    <row r="204" spans="1:21" ht="11.25">
      <c r="A204" s="10" t="str">
        <f>$K$9</f>
        <v>COLIN BARRINGTON</v>
      </c>
      <c r="B204" s="10">
        <v>54</v>
      </c>
      <c r="C204" s="6"/>
      <c r="D204" s="5" t="str">
        <f>$H$24</f>
        <v>MITCH MEEUWSEN</v>
      </c>
      <c r="E204" s="10">
        <v>56</v>
      </c>
      <c r="F204" s="6"/>
      <c r="G204" s="14"/>
      <c r="H204" s="10" t="str">
        <f>$A$9</f>
        <v>CHARLIE TWOHIG</v>
      </c>
      <c r="I204" s="10">
        <v>58</v>
      </c>
      <c r="J204" s="6"/>
      <c r="K204" s="5" t="str">
        <f>$H$24</f>
        <v>MITCH MEEUWSEN</v>
      </c>
      <c r="L204" s="10">
        <v>59</v>
      </c>
      <c r="M204" s="6"/>
      <c r="N204" s="14"/>
      <c r="O204" s="10" t="str">
        <f>$R$9</f>
        <v>JAKE FRITZ</v>
      </c>
      <c r="P204" s="10">
        <v>50</v>
      </c>
      <c r="Q204" s="6"/>
      <c r="R204" s="10" t="str">
        <f>$K$9</f>
        <v>COLIN BARRINGTON</v>
      </c>
      <c r="S204" s="10">
        <v>45</v>
      </c>
      <c r="T204" s="6">
        <v>1.5</v>
      </c>
      <c r="U204" s="14"/>
    </row>
    <row r="205" spans="1:21" ht="11.25">
      <c r="A205" s="10" t="str">
        <f>$K$10</f>
        <v>HELTON VANDENBUSCH</v>
      </c>
      <c r="B205" s="10"/>
      <c r="C205" s="6"/>
      <c r="D205" s="5" t="str">
        <f>$H$25</f>
        <v>HAYDEN NEIS</v>
      </c>
      <c r="E205" s="10"/>
      <c r="F205" s="6"/>
      <c r="G205" s="14"/>
      <c r="H205" s="10" t="str">
        <f>$A$10</f>
        <v>BEN YURK</v>
      </c>
      <c r="I205" s="10"/>
      <c r="J205" s="6"/>
      <c r="K205" s="5" t="str">
        <f>$H$25</f>
        <v>HAYDEN NEIS</v>
      </c>
      <c r="L205" s="10"/>
      <c r="M205" s="6"/>
      <c r="N205" s="14"/>
      <c r="O205" s="10" t="str">
        <f>$R$10</f>
        <v>DEVIN GALLENBERGER</v>
      </c>
      <c r="P205" s="10"/>
      <c r="Q205" s="6"/>
      <c r="R205" s="10" t="str">
        <f>$K$10</f>
        <v>HELTON VANDENBUSCH</v>
      </c>
      <c r="S205" s="10"/>
      <c r="T205" s="6"/>
      <c r="U205" s="14"/>
    </row>
    <row r="206" spans="1:21" ht="11.25">
      <c r="A206" s="10">
        <f>$K$11</f>
        <v>0</v>
      </c>
      <c r="B206" s="10"/>
      <c r="C206" s="6"/>
      <c r="D206" s="5" t="str">
        <f>$H$26</f>
        <v>COLTON KRAUS</v>
      </c>
      <c r="E206" s="10"/>
      <c r="F206" s="6"/>
      <c r="G206" s="14"/>
      <c r="H206" s="10" t="str">
        <f>$A$11</f>
        <v>JOE SCHMITT</v>
      </c>
      <c r="I206" s="10"/>
      <c r="J206" s="6"/>
      <c r="K206" s="5" t="str">
        <f>$H$26</f>
        <v>COLTON KRAUS</v>
      </c>
      <c r="L206" s="10"/>
      <c r="M206" s="6"/>
      <c r="N206" s="14"/>
      <c r="O206" s="10" t="str">
        <f>$R$11</f>
        <v>COLLIN MEYER</v>
      </c>
      <c r="P206" s="10">
        <v>47</v>
      </c>
      <c r="Q206" s="6"/>
      <c r="R206" s="10">
        <f>$K$11</f>
        <v>0</v>
      </c>
      <c r="S206" s="10"/>
      <c r="T206" s="6"/>
      <c r="U206" s="14"/>
    </row>
    <row r="207" spans="1:21" ht="11.25">
      <c r="A207" s="10">
        <f>$K$12</f>
        <v>0</v>
      </c>
      <c r="B207" s="10"/>
      <c r="C207" s="6"/>
      <c r="D207" s="5" t="str">
        <f>$H$27</f>
        <v>COLIN HUGHES</v>
      </c>
      <c r="E207" s="10"/>
      <c r="F207" s="6"/>
      <c r="G207" s="14"/>
      <c r="H207" s="10" t="str">
        <f>$A$12</f>
        <v>CONNOR SBROCCO</v>
      </c>
      <c r="I207" s="10"/>
      <c r="J207" s="6"/>
      <c r="K207" s="5" t="str">
        <f>$H$27</f>
        <v>COLIN HUGHES</v>
      </c>
      <c r="L207" s="10"/>
      <c r="M207" s="6"/>
      <c r="N207" s="14"/>
      <c r="O207" s="10" t="str">
        <f>$R$12</f>
        <v>LAYNE GUSTAFSON</v>
      </c>
      <c r="P207" s="10"/>
      <c r="Q207" s="6"/>
      <c r="R207" s="10">
        <f>$K$12</f>
        <v>0</v>
      </c>
      <c r="S207" s="10"/>
      <c r="T207" s="6"/>
      <c r="U207" s="14"/>
    </row>
    <row r="208" spans="1:21" ht="11.25">
      <c r="A208" s="10">
        <f>$K$13</f>
        <v>0</v>
      </c>
      <c r="B208" s="10"/>
      <c r="C208" s="6"/>
      <c r="D208" s="5" t="str">
        <f>$H$28</f>
        <v>AARON SUSEN</v>
      </c>
      <c r="E208" s="10"/>
      <c r="F208" s="6"/>
      <c r="G208" s="14"/>
      <c r="H208" s="10" t="str">
        <f>$A$13</f>
        <v>ASHTON ELMENDORF</v>
      </c>
      <c r="I208" s="10"/>
      <c r="J208" s="6"/>
      <c r="K208" s="5" t="str">
        <f>$H$28</f>
        <v>AARON SUSEN</v>
      </c>
      <c r="L208" s="10"/>
      <c r="M208" s="6"/>
      <c r="N208" s="14"/>
      <c r="O208" s="10" t="str">
        <f>$R$13</f>
        <v>ZACH MOCK</v>
      </c>
      <c r="P208" s="10"/>
      <c r="Q208" s="6"/>
      <c r="R208" s="10">
        <f>$K$13</f>
        <v>0</v>
      </c>
      <c r="S208" s="10"/>
      <c r="T208" s="6"/>
      <c r="U208" s="14"/>
    </row>
    <row r="209" spans="1:21" ht="11.25">
      <c r="A209" s="11">
        <f>$K$14</f>
        <v>0</v>
      </c>
      <c r="B209" s="11"/>
      <c r="C209" s="8"/>
      <c r="D209" s="7" t="str">
        <f>$H$29</f>
        <v>JASON KUNTSMAN</v>
      </c>
      <c r="E209" s="11"/>
      <c r="F209" s="8"/>
      <c r="G209" s="14"/>
      <c r="H209" s="11">
        <f>$A$14</f>
        <v>0</v>
      </c>
      <c r="I209" s="11"/>
      <c r="J209" s="8"/>
      <c r="K209" s="7" t="str">
        <f>$H$29</f>
        <v>JASON KUNTSMAN</v>
      </c>
      <c r="L209" s="11"/>
      <c r="M209" s="8"/>
      <c r="N209" s="14"/>
      <c r="O209" s="11" t="str">
        <f>$R$14</f>
        <v>SAM SHOLTEN</v>
      </c>
      <c r="P209" s="11"/>
      <c r="Q209" s="8"/>
      <c r="R209" s="11">
        <f>$K$14</f>
        <v>0</v>
      </c>
      <c r="S209" s="11"/>
      <c r="T209" s="8"/>
      <c r="U209" s="14"/>
    </row>
    <row r="210" spans="1:21" ht="11.25">
      <c r="A210" s="12" t="s">
        <v>14</v>
      </c>
      <c r="B210" s="13">
        <f>SUM(B200:B209)-MAX(B200:B209)</f>
        <v>195</v>
      </c>
      <c r="C210" s="13">
        <f>IF(B210&lt;E210,1,0)</f>
        <v>1</v>
      </c>
      <c r="D210" s="12" t="s">
        <v>14</v>
      </c>
      <c r="E210" s="13">
        <f>SUM(E200:E209)-MAX(E200:E209)</f>
        <v>196</v>
      </c>
      <c r="F210" s="13">
        <f>IF(E210&lt;B210,1,0)</f>
        <v>0</v>
      </c>
      <c r="G210" s="14"/>
      <c r="H210" s="12" t="s">
        <v>14</v>
      </c>
      <c r="I210" s="13">
        <f>SUM(I200:I209)-MAX(I200:I209)</f>
        <v>201</v>
      </c>
      <c r="J210" s="13">
        <f>IF(I210&lt;L210,1,IF(I210=L210,0.5,0))</f>
        <v>0.5</v>
      </c>
      <c r="K210" s="12" t="s">
        <v>14</v>
      </c>
      <c r="L210" s="13">
        <f>SUM(L200:L209)-MAX(L200:L209)</f>
        <v>201</v>
      </c>
      <c r="M210" s="13">
        <f>IF(L210&lt;I210,1,IF(L210=I210,0.5,0))</f>
        <v>0.5</v>
      </c>
      <c r="N210" s="14"/>
      <c r="O210" s="12" t="s">
        <v>14</v>
      </c>
      <c r="P210" s="13">
        <f>SUM(P200:P209)-MAX(P200:P209)</f>
        <v>185</v>
      </c>
      <c r="Q210" s="13">
        <f>IF(P210&lt;S210,1,0)</f>
        <v>0</v>
      </c>
      <c r="R210" s="12" t="s">
        <v>14</v>
      </c>
      <c r="S210" s="13">
        <f>SUM(S200:S209)-MAX(S200:S209)</f>
        <v>172</v>
      </c>
      <c r="T210" s="13">
        <f>IF(S210&lt;P210,1,0)</f>
        <v>1</v>
      </c>
      <c r="U210" s="14"/>
    </row>
    <row r="211" spans="1:21" ht="11.25">
      <c r="A211" s="33" t="s">
        <v>47</v>
      </c>
      <c r="B211" s="14" t="s">
        <v>48</v>
      </c>
      <c r="C211" s="14" t="s">
        <v>49</v>
      </c>
      <c r="D211" s="33" t="s">
        <v>46</v>
      </c>
      <c r="E211" s="33" t="s">
        <v>50</v>
      </c>
      <c r="F211" s="14"/>
      <c r="G211" s="14"/>
      <c r="H211" s="33"/>
      <c r="I211" s="14"/>
      <c r="J211" s="14"/>
      <c r="K211" s="33"/>
      <c r="L211" s="33"/>
      <c r="M211" s="14"/>
      <c r="N211" s="14"/>
      <c r="O211" s="33"/>
      <c r="P211" s="14"/>
      <c r="Q211" s="14"/>
      <c r="R211" s="33"/>
      <c r="S211" s="33"/>
      <c r="T211" s="14"/>
      <c r="U211" s="14"/>
    </row>
    <row r="212" spans="1:21" ht="11.25">
      <c r="A212" s="20" t="s">
        <v>226</v>
      </c>
      <c r="B212" s="21">
        <v>34.3</v>
      </c>
      <c r="C212" s="21">
        <v>124</v>
      </c>
      <c r="D212" s="248">
        <v>41767</v>
      </c>
      <c r="E212" s="21">
        <v>36</v>
      </c>
      <c r="F212" s="21"/>
      <c r="G212" s="14"/>
      <c r="H212" s="355"/>
      <c r="I212" s="356"/>
      <c r="J212" s="356"/>
      <c r="K212" s="357"/>
      <c r="L212" s="356"/>
      <c r="M212" s="356"/>
      <c r="N212" s="14"/>
      <c r="O212" s="355"/>
      <c r="P212" s="356"/>
      <c r="Q212" s="356"/>
      <c r="R212" s="357"/>
      <c r="S212" s="356"/>
      <c r="T212" s="356"/>
      <c r="U212" s="14"/>
    </row>
    <row r="213" spans="1:21" ht="11.25">
      <c r="A213" s="845" t="s">
        <v>16</v>
      </c>
      <c r="B213" s="845"/>
      <c r="C213" s="845"/>
      <c r="D213" s="845" t="s">
        <v>15</v>
      </c>
      <c r="E213" s="845"/>
      <c r="F213" s="845"/>
      <c r="G213" s="14"/>
      <c r="H213" s="844"/>
      <c r="I213" s="844"/>
      <c r="J213" s="844"/>
      <c r="K213" s="844"/>
      <c r="L213" s="844"/>
      <c r="M213" s="844"/>
      <c r="N213" s="14"/>
      <c r="O213" s="844"/>
      <c r="P213" s="844"/>
      <c r="Q213" s="844"/>
      <c r="R213" s="844"/>
      <c r="S213" s="844"/>
      <c r="T213" s="844"/>
      <c r="U213" s="14"/>
    </row>
    <row r="214" spans="1:21" ht="11.25">
      <c r="A214" s="2" t="s">
        <v>9</v>
      </c>
      <c r="B214" s="2" t="s">
        <v>10</v>
      </c>
      <c r="C214" s="2" t="s">
        <v>11</v>
      </c>
      <c r="D214" s="2" t="s">
        <v>9</v>
      </c>
      <c r="E214" s="2" t="s">
        <v>10</v>
      </c>
      <c r="F214" s="2" t="s">
        <v>11</v>
      </c>
      <c r="G214" s="14"/>
      <c r="H214" s="356"/>
      <c r="I214" s="356"/>
      <c r="J214" s="356"/>
      <c r="K214" s="356"/>
      <c r="L214" s="356"/>
      <c r="M214" s="356"/>
      <c r="N214" s="14"/>
      <c r="O214" s="356"/>
      <c r="P214" s="356"/>
      <c r="Q214" s="356"/>
      <c r="R214" s="356"/>
      <c r="S214" s="356"/>
      <c r="T214" s="356"/>
      <c r="U214" s="14"/>
    </row>
    <row r="215" spans="1:21" ht="11.25">
      <c r="A215" s="9" t="str">
        <f>$A$20</f>
        <v>ANTONIO BETT</v>
      </c>
      <c r="B215" s="326">
        <v>41</v>
      </c>
      <c r="C215" s="327">
        <v>5</v>
      </c>
      <c r="D215" s="326" t="str">
        <f>$D$5</f>
        <v>ZACH WINKEL</v>
      </c>
      <c r="E215" s="326">
        <v>44</v>
      </c>
      <c r="F215" s="327">
        <v>3.5</v>
      </c>
      <c r="G215" s="14"/>
      <c r="H215" s="358"/>
      <c r="I215" s="358"/>
      <c r="J215" s="358"/>
      <c r="K215" s="358"/>
      <c r="L215" s="358"/>
      <c r="M215" s="358"/>
      <c r="N215" s="14"/>
      <c r="O215" s="358"/>
      <c r="P215" s="358"/>
      <c r="Q215" s="358"/>
      <c r="R215" s="358"/>
      <c r="S215" s="358"/>
      <c r="T215" s="358"/>
      <c r="U215" s="14"/>
    </row>
    <row r="216" spans="1:21" ht="11.25">
      <c r="A216" s="10" t="str">
        <f>$A$21</f>
        <v>JAKE SHOVAN</v>
      </c>
      <c r="B216" s="251">
        <v>47</v>
      </c>
      <c r="C216" s="250"/>
      <c r="D216" s="251" t="str">
        <f>$D$6</f>
        <v>THAD COULIS</v>
      </c>
      <c r="E216" s="251">
        <v>46</v>
      </c>
      <c r="F216" s="250">
        <v>1.5</v>
      </c>
      <c r="G216" s="14"/>
      <c r="H216" s="358"/>
      <c r="I216" s="358"/>
      <c r="J216" s="358"/>
      <c r="K216" s="358"/>
      <c r="L216" s="358"/>
      <c r="M216" s="358"/>
      <c r="N216" s="14"/>
      <c r="O216" s="358"/>
      <c r="P216" s="358"/>
      <c r="Q216" s="358"/>
      <c r="R216" s="358"/>
      <c r="S216" s="358"/>
      <c r="T216" s="358"/>
      <c r="U216" s="14"/>
    </row>
    <row r="217" spans="1:21" ht="11.25">
      <c r="A217" s="10" t="str">
        <f>$A$22</f>
        <v>ELLIOT VAN OSS</v>
      </c>
      <c r="B217" s="251">
        <v>52</v>
      </c>
      <c r="C217" s="250"/>
      <c r="D217" s="251" t="str">
        <f>$D$7</f>
        <v>JAMES RASMUSSEN</v>
      </c>
      <c r="E217" s="251">
        <v>46</v>
      </c>
      <c r="F217" s="250">
        <v>1.5</v>
      </c>
      <c r="G217" s="14"/>
      <c r="H217" s="358"/>
      <c r="I217" s="358"/>
      <c r="J217" s="358"/>
      <c r="K217" s="358"/>
      <c r="L217" s="358"/>
      <c r="M217" s="358"/>
      <c r="N217" s="14"/>
      <c r="O217" s="358"/>
      <c r="P217" s="358"/>
      <c r="Q217" s="358"/>
      <c r="R217" s="358"/>
      <c r="S217" s="358"/>
      <c r="T217" s="358"/>
      <c r="U217" s="14"/>
    </row>
    <row r="218" spans="1:21" ht="11.25">
      <c r="A218" s="10" t="str">
        <f>$A$23</f>
        <v>STEPHEN CLEMONS</v>
      </c>
      <c r="B218" s="251">
        <v>58</v>
      </c>
      <c r="C218" s="250"/>
      <c r="D218" s="251" t="str">
        <f>$D$8</f>
        <v>JOSH STECKER</v>
      </c>
      <c r="E218" s="251"/>
      <c r="F218" s="250"/>
      <c r="G218" s="14"/>
      <c r="H218" s="358"/>
      <c r="I218" s="358"/>
      <c r="J218" s="358"/>
      <c r="K218" s="358"/>
      <c r="L218" s="358"/>
      <c r="M218" s="358"/>
      <c r="N218" s="14"/>
      <c r="O218" s="358"/>
      <c r="P218" s="358"/>
      <c r="Q218" s="358"/>
      <c r="R218" s="358"/>
      <c r="S218" s="358"/>
      <c r="T218" s="358"/>
      <c r="U218" s="14"/>
    </row>
    <row r="219" spans="1:21" ht="11.25">
      <c r="A219" s="10" t="str">
        <f>$A$24</f>
        <v>BRENNAN CAIN</v>
      </c>
      <c r="B219" s="251">
        <v>50</v>
      </c>
      <c r="C219" s="250"/>
      <c r="D219" s="251" t="str">
        <f>$D$9</f>
        <v>CALEB KELLY</v>
      </c>
      <c r="E219" s="251">
        <v>44</v>
      </c>
      <c r="F219" s="250">
        <v>3.5</v>
      </c>
      <c r="G219" s="14"/>
      <c r="H219" s="358"/>
      <c r="I219" s="358"/>
      <c r="J219" s="358"/>
      <c r="K219" s="358"/>
      <c r="L219" s="358"/>
      <c r="M219" s="358"/>
      <c r="N219" s="14"/>
      <c r="O219" s="358"/>
      <c r="P219" s="358"/>
      <c r="Q219" s="358"/>
      <c r="R219" s="358"/>
      <c r="S219" s="358"/>
      <c r="T219" s="358"/>
      <c r="U219" s="14"/>
    </row>
    <row r="220" spans="1:21" ht="11.25">
      <c r="A220" s="10" t="str">
        <f>$A$25</f>
        <v>ANTHONY KLAHN</v>
      </c>
      <c r="B220" s="251"/>
      <c r="C220" s="250"/>
      <c r="D220" s="251" t="str">
        <f>$D$10</f>
        <v>EDDIE WINDSOR</v>
      </c>
      <c r="E220" s="251"/>
      <c r="F220" s="250"/>
      <c r="G220" s="14"/>
      <c r="H220" s="358"/>
      <c r="I220" s="358"/>
      <c r="J220" s="358"/>
      <c r="K220" s="358"/>
      <c r="L220" s="358"/>
      <c r="M220" s="358"/>
      <c r="N220" s="14"/>
      <c r="O220" s="358"/>
      <c r="P220" s="358"/>
      <c r="Q220" s="358"/>
      <c r="R220" s="358"/>
      <c r="S220" s="358"/>
      <c r="T220" s="358"/>
      <c r="U220" s="14"/>
    </row>
    <row r="221" spans="1:21" ht="11.25">
      <c r="A221" s="10">
        <f>$A$26</f>
        <v>0</v>
      </c>
      <c r="B221" s="251"/>
      <c r="C221" s="250"/>
      <c r="D221" s="251" t="str">
        <f>$D$11</f>
        <v>JOSH HUENINK</v>
      </c>
      <c r="E221" s="251">
        <v>52</v>
      </c>
      <c r="F221" s="250"/>
      <c r="G221" s="14"/>
      <c r="H221" s="358"/>
      <c r="I221" s="358"/>
      <c r="J221" s="358"/>
      <c r="K221" s="358"/>
      <c r="L221" s="358"/>
      <c r="M221" s="358"/>
      <c r="N221" s="14"/>
      <c r="O221" s="358"/>
      <c r="P221" s="358"/>
      <c r="Q221" s="358"/>
      <c r="R221" s="358"/>
      <c r="S221" s="358"/>
      <c r="T221" s="358"/>
      <c r="U221" s="14"/>
    </row>
    <row r="222" spans="1:21" ht="11.25">
      <c r="A222" s="10">
        <f>$A$27</f>
        <v>0</v>
      </c>
      <c r="B222" s="251"/>
      <c r="C222" s="250"/>
      <c r="D222" s="251" t="str">
        <f>$D$12</f>
        <v>BRAYDEN VAN ESS</v>
      </c>
      <c r="E222" s="251"/>
      <c r="F222" s="250"/>
      <c r="G222" s="14"/>
      <c r="H222" s="358"/>
      <c r="I222" s="358"/>
      <c r="J222" s="358"/>
      <c r="K222" s="358"/>
      <c r="L222" s="358"/>
      <c r="M222" s="358"/>
      <c r="N222" s="14"/>
      <c r="O222" s="358"/>
      <c r="P222" s="358"/>
      <c r="Q222" s="358"/>
      <c r="R222" s="358"/>
      <c r="S222" s="358"/>
      <c r="T222" s="358"/>
      <c r="U222" s="14"/>
    </row>
    <row r="223" spans="1:21" ht="11.25">
      <c r="A223" s="10">
        <f>$A$28</f>
        <v>0</v>
      </c>
      <c r="B223" s="251"/>
      <c r="C223" s="250"/>
      <c r="D223" s="251" t="str">
        <f>$D$13</f>
        <v>MICHAEL ASLUM</v>
      </c>
      <c r="E223" s="251"/>
      <c r="F223" s="250"/>
      <c r="G223" s="14"/>
      <c r="H223" s="358"/>
      <c r="I223" s="358"/>
      <c r="J223" s="358"/>
      <c r="K223" s="358"/>
      <c r="L223" s="358"/>
      <c r="M223" s="358"/>
      <c r="N223" s="14"/>
      <c r="O223" s="358"/>
      <c r="P223" s="358"/>
      <c r="Q223" s="358"/>
      <c r="R223" s="358"/>
      <c r="S223" s="358"/>
      <c r="T223" s="358"/>
      <c r="U223" s="14"/>
    </row>
    <row r="224" spans="1:21" ht="11.25">
      <c r="A224" s="11">
        <f>$A$29</f>
        <v>0</v>
      </c>
      <c r="B224" s="328"/>
      <c r="C224" s="329"/>
      <c r="D224" s="328">
        <f>$D$14</f>
        <v>0</v>
      </c>
      <c r="E224" s="328"/>
      <c r="F224" s="329"/>
      <c r="G224" s="14"/>
      <c r="H224" s="358"/>
      <c r="I224" s="358"/>
      <c r="J224" s="358"/>
      <c r="K224" s="358"/>
      <c r="L224" s="358"/>
      <c r="M224" s="358"/>
      <c r="N224" s="14"/>
      <c r="O224" s="358"/>
      <c r="P224" s="358"/>
      <c r="Q224" s="358"/>
      <c r="R224" s="358"/>
      <c r="S224" s="358"/>
      <c r="T224" s="358"/>
      <c r="U224" s="14"/>
    </row>
    <row r="225" spans="1:21" ht="11.25">
      <c r="A225" s="12" t="s">
        <v>14</v>
      </c>
      <c r="B225" s="13">
        <f>SUM(B215:B224)-MAX(B215:B224)</f>
        <v>190</v>
      </c>
      <c r="C225" s="13">
        <f>IF(B225&lt;E225,1,0)</f>
        <v>0</v>
      </c>
      <c r="D225" s="12" t="s">
        <v>14</v>
      </c>
      <c r="E225" s="13">
        <f>SUM(E215:E224)-MAX(E215:E224)</f>
        <v>180</v>
      </c>
      <c r="F225" s="13">
        <f>IF(E225&lt;B225,1,0)</f>
        <v>1</v>
      </c>
      <c r="G225" s="14"/>
      <c r="H225" s="355"/>
      <c r="I225" s="358"/>
      <c r="J225" s="358"/>
      <c r="K225" s="355"/>
      <c r="L225" s="358"/>
      <c r="M225" s="358"/>
      <c r="N225" s="14"/>
      <c r="O225" s="355"/>
      <c r="P225" s="358"/>
      <c r="Q225" s="358"/>
      <c r="R225" s="355"/>
      <c r="S225" s="358"/>
      <c r="T225" s="358"/>
      <c r="U225" s="14"/>
    </row>
    <row r="226" spans="1:21" ht="11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</sheetData>
  <sheetProtection/>
  <mergeCells count="90">
    <mergeCell ref="O3:Q3"/>
    <mergeCell ref="R3:T3"/>
    <mergeCell ref="A3:C3"/>
    <mergeCell ref="D3:F3"/>
    <mergeCell ref="H3:J3"/>
    <mergeCell ref="K3:M3"/>
    <mergeCell ref="O18:Q18"/>
    <mergeCell ref="R18:T18"/>
    <mergeCell ref="A18:C18"/>
    <mergeCell ref="D18:F18"/>
    <mergeCell ref="H18:J18"/>
    <mergeCell ref="K18:M18"/>
    <mergeCell ref="O33:Q33"/>
    <mergeCell ref="R33:T33"/>
    <mergeCell ref="A33:C33"/>
    <mergeCell ref="D33:F33"/>
    <mergeCell ref="H33:J33"/>
    <mergeCell ref="K33:M33"/>
    <mergeCell ref="O48:Q48"/>
    <mergeCell ref="R48:T48"/>
    <mergeCell ref="A48:C48"/>
    <mergeCell ref="D48:F48"/>
    <mergeCell ref="H48:J48"/>
    <mergeCell ref="K48:M48"/>
    <mergeCell ref="O63:Q63"/>
    <mergeCell ref="R63:T63"/>
    <mergeCell ref="A63:C63"/>
    <mergeCell ref="D63:F63"/>
    <mergeCell ref="H63:J63"/>
    <mergeCell ref="K63:M63"/>
    <mergeCell ref="O78:Q78"/>
    <mergeCell ref="R78:T78"/>
    <mergeCell ref="A78:C78"/>
    <mergeCell ref="D78:F78"/>
    <mergeCell ref="H78:J78"/>
    <mergeCell ref="K78:M78"/>
    <mergeCell ref="O93:Q93"/>
    <mergeCell ref="R93:T93"/>
    <mergeCell ref="A93:C93"/>
    <mergeCell ref="D93:F93"/>
    <mergeCell ref="H93:J93"/>
    <mergeCell ref="K93:M93"/>
    <mergeCell ref="O108:Q108"/>
    <mergeCell ref="R108:T108"/>
    <mergeCell ref="A108:C108"/>
    <mergeCell ref="D108:F108"/>
    <mergeCell ref="H108:J108"/>
    <mergeCell ref="K108:M108"/>
    <mergeCell ref="O123:Q123"/>
    <mergeCell ref="R123:T123"/>
    <mergeCell ref="A123:C123"/>
    <mergeCell ref="D123:F123"/>
    <mergeCell ref="H123:J123"/>
    <mergeCell ref="K123:M123"/>
    <mergeCell ref="O138:Q138"/>
    <mergeCell ref="R138:T138"/>
    <mergeCell ref="A138:C138"/>
    <mergeCell ref="D138:F138"/>
    <mergeCell ref="H138:J138"/>
    <mergeCell ref="K138:M138"/>
    <mergeCell ref="O153:Q153"/>
    <mergeCell ref="R153:T153"/>
    <mergeCell ref="A153:C153"/>
    <mergeCell ref="D153:F153"/>
    <mergeCell ref="H153:J153"/>
    <mergeCell ref="K153:M153"/>
    <mergeCell ref="O168:Q168"/>
    <mergeCell ref="R168:T168"/>
    <mergeCell ref="A168:C168"/>
    <mergeCell ref="D168:F168"/>
    <mergeCell ref="H168:J168"/>
    <mergeCell ref="K168:M168"/>
    <mergeCell ref="O183:Q183"/>
    <mergeCell ref="R183:T183"/>
    <mergeCell ref="A183:C183"/>
    <mergeCell ref="D183:F183"/>
    <mergeCell ref="H183:J183"/>
    <mergeCell ref="K183:M183"/>
    <mergeCell ref="O198:Q198"/>
    <mergeCell ref="R198:T198"/>
    <mergeCell ref="A198:C198"/>
    <mergeCell ref="D198:F198"/>
    <mergeCell ref="H198:J198"/>
    <mergeCell ref="K198:M198"/>
    <mergeCell ref="O213:Q213"/>
    <mergeCell ref="R213:T213"/>
    <mergeCell ref="A213:C213"/>
    <mergeCell ref="D213:F213"/>
    <mergeCell ref="H213:J213"/>
    <mergeCell ref="K213:M213"/>
  </mergeCells>
  <printOptions/>
  <pageMargins left="0.18" right="0.17" top="0.25" bottom="0.36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44"/>
  <sheetViews>
    <sheetView zoomScale="75" zoomScaleNormal="75" zoomScalePageLayoutView="0" workbookViewId="0" topLeftCell="A1">
      <selection activeCell="V24" sqref="V24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  <col min="16" max="97" width="9.140625" style="32" customWidth="1"/>
  </cols>
  <sheetData>
    <row r="1" spans="1:15" ht="12.75">
      <c r="A1" s="375" t="s">
        <v>3</v>
      </c>
      <c r="B1" s="375" t="s">
        <v>23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  <c r="N1" s="376"/>
      <c r="O1" s="376"/>
    </row>
    <row r="2" spans="1:15" ht="19.5" thickBot="1">
      <c r="A2" s="375" t="s">
        <v>4</v>
      </c>
      <c r="B2" s="378" t="s">
        <v>75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7"/>
      <c r="N2" s="376"/>
      <c r="O2" s="376"/>
    </row>
    <row r="3" spans="1:15" ht="26.25" thickBot="1">
      <c r="A3" s="376"/>
      <c r="B3" s="376"/>
      <c r="C3" s="376"/>
      <c r="D3" s="854" t="s">
        <v>7</v>
      </c>
      <c r="E3" s="855"/>
      <c r="F3" s="855"/>
      <c r="G3" s="855"/>
      <c r="H3" s="855"/>
      <c r="I3" s="855"/>
      <c r="J3" s="855"/>
      <c r="K3" s="856"/>
      <c r="L3" s="847" t="s">
        <v>8</v>
      </c>
      <c r="M3" s="848"/>
      <c r="N3" s="379" t="s">
        <v>98</v>
      </c>
      <c r="O3" s="376"/>
    </row>
    <row r="4" spans="1:15" ht="12.75">
      <c r="A4" s="380" t="s">
        <v>0</v>
      </c>
      <c r="B4" s="380" t="s">
        <v>1</v>
      </c>
      <c r="C4" s="381" t="s">
        <v>2</v>
      </c>
      <c r="D4" s="382" t="s">
        <v>24</v>
      </c>
      <c r="E4" s="383" t="s">
        <v>26</v>
      </c>
      <c r="F4" s="383" t="s">
        <v>5</v>
      </c>
      <c r="G4" s="383" t="s">
        <v>27</v>
      </c>
      <c r="H4" s="383" t="s">
        <v>29</v>
      </c>
      <c r="I4" s="383" t="s">
        <v>28</v>
      </c>
      <c r="J4" s="383" t="s">
        <v>25</v>
      </c>
      <c r="K4" s="384" t="s">
        <v>30</v>
      </c>
      <c r="L4" s="385" t="s">
        <v>127</v>
      </c>
      <c r="M4" s="386" t="s">
        <v>128</v>
      </c>
      <c r="N4" s="387"/>
      <c r="O4" s="376"/>
    </row>
    <row r="5" spans="1:15" ht="12.75">
      <c r="A5" s="388" t="s">
        <v>6</v>
      </c>
      <c r="B5" s="388" t="str">
        <f>'CLC Dual Meets'!D20</f>
        <v>ISIAH BAUER</v>
      </c>
      <c r="C5" s="389"/>
      <c r="D5" s="390">
        <f>IF('CLC Dual Meets'!F20&lt;0.1,"",'CLC Dual Meets'!F20)</f>
        <v>4</v>
      </c>
      <c r="E5" s="391">
        <f>IF('CLC Dual Meets'!C35&lt;0.1,"",'CLC Dual Meets'!C35)</f>
        <v>3</v>
      </c>
      <c r="F5" s="391">
        <f>IF('CLC Dual Meets'!F65&lt;0.1,"",'CLC Dual Meets'!F65)</f>
        <v>4.5</v>
      </c>
      <c r="G5" s="391">
        <f>IF('CLC Dual Meets'!F80&lt;0.1,"",'CLC Dual Meets'!F80)</f>
        <v>5</v>
      </c>
      <c r="H5" s="391">
        <f>IF('CLC Dual Meets'!J95&lt;0.1,"",'CLC Dual Meets'!J95)</f>
        <v>5</v>
      </c>
      <c r="I5" s="391">
        <f>IF('CLC Dual Meets'!J140&lt;0.1,"",'CLC Dual Meets'!J140)</f>
        <v>5</v>
      </c>
      <c r="J5" s="391">
        <f>IF('CLC Dual Meets'!C185&lt;0.1,"",'CLC Dual Meets'!C185)</f>
        <v>3</v>
      </c>
      <c r="K5" s="392">
        <f>IF('CLC Dual Meets'!C50&lt;0.1,"",'CLC Dual Meets'!C50)</f>
        <v>3</v>
      </c>
      <c r="L5" s="391"/>
      <c r="M5" s="386"/>
      <c r="N5" s="393">
        <f>SUM(D5:M5)</f>
        <v>32.5</v>
      </c>
      <c r="O5" s="376"/>
    </row>
    <row r="6" spans="1:15" ht="12.75">
      <c r="A6" s="388" t="s">
        <v>6</v>
      </c>
      <c r="B6" s="388" t="str">
        <f>'CLC Dual Meets'!D21</f>
        <v>JUSTIN OBBINK</v>
      </c>
      <c r="C6" s="389"/>
      <c r="D6" s="390">
        <f>IF('CLC Dual Meets'!F21&lt;0.1,"",'CLC Dual Meets'!F21)</f>
        <v>5</v>
      </c>
      <c r="E6" s="391">
        <f>IF('CLC Dual Meets'!C36&lt;0.1,"",'CLC Dual Meets'!C36)</f>
        <v>1</v>
      </c>
      <c r="F6" s="391">
        <f>IF('CLC Dual Meets'!F66&lt;0.1,"",'CLC Dual Meets'!F66)</f>
        <v>4.5</v>
      </c>
      <c r="G6" s="391">
        <f>IF('CLC Dual Meets'!F81&lt;0.1,"",'CLC Dual Meets'!F81)</f>
        <v>4</v>
      </c>
      <c r="H6" s="391">
        <f>IF('CLC Dual Meets'!J96&lt;0.1,"",'CLC Dual Meets'!J96)</f>
        <v>4</v>
      </c>
      <c r="I6" s="391">
        <f>IF('CLC Dual Meets'!J141&lt;0.1,"",'CLC Dual Meets'!J141)</f>
        <v>3</v>
      </c>
      <c r="J6" s="391">
        <f>IF('CLC Dual Meets'!C186&lt;0.1,"",'CLC Dual Meets'!C186)</f>
        <v>5</v>
      </c>
      <c r="K6" s="392">
        <f>IF('CLC Dual Meets'!C51&lt;0.1,"",'CLC Dual Meets'!C51)</f>
        <v>5</v>
      </c>
      <c r="L6" s="391"/>
      <c r="M6" s="386"/>
      <c r="N6" s="393">
        <f aca="true" t="shared" si="0" ref="N6:N14">SUM(D6:M6)</f>
        <v>31.5</v>
      </c>
      <c r="O6" s="376"/>
    </row>
    <row r="7" spans="1:15" ht="12.75">
      <c r="A7" s="388" t="s">
        <v>6</v>
      </c>
      <c r="B7" s="388" t="str">
        <f>'CLC Dual Meets'!D22</f>
        <v>JON MEERDINK</v>
      </c>
      <c r="C7" s="389"/>
      <c r="D7" s="390">
        <f>IF('CLC Dual Meets'!F22&lt;0.1,"",'CLC Dual Meets'!F22)</f>
      </c>
      <c r="E7" s="391">
        <f>IF('CLC Dual Meets'!C37&lt;0.1,"",'CLC Dual Meets'!C37)</f>
      </c>
      <c r="F7" s="391">
        <f>IF('CLC Dual Meets'!F67&lt;0.1,"",'CLC Dual Meets'!F67)</f>
      </c>
      <c r="G7" s="391">
        <f>IF('CLC Dual Meets'!F82&lt;0.1,"",'CLC Dual Meets'!F82)</f>
      </c>
      <c r="H7" s="391">
        <f>IF('CLC Dual Meets'!J97&lt;0.1,"",'CLC Dual Meets'!J97)</f>
      </c>
      <c r="I7" s="391">
        <f>IF('CLC Dual Meets'!J142&lt;0.1,"",'CLC Dual Meets'!J142)</f>
      </c>
      <c r="J7" s="391">
        <f>IF('CLC Dual Meets'!C187&lt;0.1,"",'CLC Dual Meets'!C187)</f>
      </c>
      <c r="K7" s="392">
        <f>IF('CLC Dual Meets'!C52&lt;0.1,"",'CLC Dual Meets'!C52)</f>
      </c>
      <c r="L7" s="391"/>
      <c r="M7" s="386"/>
      <c r="N7" s="393">
        <f t="shared" si="0"/>
        <v>0</v>
      </c>
      <c r="O7" s="376"/>
    </row>
    <row r="8" spans="1:15" ht="12.75">
      <c r="A8" s="388" t="s">
        <v>6</v>
      </c>
      <c r="B8" s="388" t="str">
        <f>'CLC Dual Meets'!D23</f>
        <v>STUART FRIBERG</v>
      </c>
      <c r="C8" s="389" t="s">
        <v>6</v>
      </c>
      <c r="D8" s="390">
        <f>IF('CLC Dual Meets'!F23&lt;0.1,"",'CLC Dual Meets'!F23)</f>
      </c>
      <c r="E8" s="391">
        <f>IF('CLC Dual Meets'!C38&lt;0.1,"",'CLC Dual Meets'!C38)</f>
      </c>
      <c r="F8" s="391">
        <f>IF('CLC Dual Meets'!F68&lt;0.1,"",'CLC Dual Meets'!F68)</f>
      </c>
      <c r="G8" s="391">
        <f>IF('CLC Dual Meets'!F83&lt;0.1,"",'CLC Dual Meets'!F83)</f>
        <v>2.5</v>
      </c>
      <c r="H8" s="391">
        <f>IF('CLC Dual Meets'!J98&lt;0.1,"",'CLC Dual Meets'!J98)</f>
        <v>0.5</v>
      </c>
      <c r="I8" s="391">
        <f>IF('CLC Dual Meets'!J143&lt;0.1,"",'CLC Dual Meets'!J143)</f>
      </c>
      <c r="J8" s="391">
        <f>IF('CLC Dual Meets'!C188&lt;0.1,"",'CLC Dual Meets'!C188)</f>
      </c>
      <c r="K8" s="392">
        <f>IF('CLC Dual Meets'!C53&lt;0.1,"",'CLC Dual Meets'!C53)</f>
      </c>
      <c r="L8" s="391"/>
      <c r="M8" s="386"/>
      <c r="N8" s="393">
        <f t="shared" si="0"/>
        <v>3</v>
      </c>
      <c r="O8" s="376"/>
    </row>
    <row r="9" spans="1:15" ht="12.75">
      <c r="A9" s="388" t="s">
        <v>6</v>
      </c>
      <c r="B9" s="388" t="str">
        <f>'CLC Dual Meets'!D24</f>
        <v>WILL DeBLAEY</v>
      </c>
      <c r="C9" s="389" t="s">
        <v>6</v>
      </c>
      <c r="D9" s="390">
        <f>IF('CLC Dual Meets'!F24&lt;0.1,"",'CLC Dual Meets'!F24)</f>
      </c>
      <c r="E9" s="391">
        <f>IF('CLC Dual Meets'!C39&lt;0.1,"",'CLC Dual Meets'!C39)</f>
      </c>
      <c r="F9" s="391">
        <f>IF('CLC Dual Meets'!F69&lt;0.1,"",'CLC Dual Meets'!F69)</f>
      </c>
      <c r="G9" s="391">
        <f>IF('CLC Dual Meets'!F84&lt;0.1,"",'CLC Dual Meets'!F84)</f>
      </c>
      <c r="H9" s="391">
        <f>IF('CLC Dual Meets'!J99&lt;0.1,"",'CLC Dual Meets'!J99)</f>
      </c>
      <c r="I9" s="391">
        <f>IF('CLC Dual Meets'!J144&lt;0.1,"",'CLC Dual Meets'!J144)</f>
      </c>
      <c r="J9" s="391">
        <f>IF('CLC Dual Meets'!C189&lt;0.1,"",'CLC Dual Meets'!C189)</f>
      </c>
      <c r="K9" s="392">
        <f>IF('CLC Dual Meets'!C54&lt;0.1,"",'CLC Dual Meets'!C54)</f>
      </c>
      <c r="L9" s="391"/>
      <c r="M9" s="386"/>
      <c r="N9" s="393">
        <f t="shared" si="0"/>
        <v>0</v>
      </c>
      <c r="O9" s="376"/>
    </row>
    <row r="10" spans="1:15" ht="12.75">
      <c r="A10" s="388" t="s">
        <v>6</v>
      </c>
      <c r="B10" s="388" t="str">
        <f>'CLC Dual Meets'!D25</f>
        <v>BRETT RICHARDS</v>
      </c>
      <c r="C10" s="389" t="s">
        <v>6</v>
      </c>
      <c r="D10" s="390">
        <f>IF('CLC Dual Meets'!F25&lt;0.1,"",'CLC Dual Meets'!F25)</f>
      </c>
      <c r="E10" s="391">
        <f>IF('CLC Dual Meets'!C40&lt;0.1,"",'CLC Dual Meets'!C40)</f>
      </c>
      <c r="F10" s="391">
        <f>IF('CLC Dual Meets'!F70&lt;0.1,"",'CLC Dual Meets'!F70)</f>
      </c>
      <c r="G10" s="391">
        <f>IF('CLC Dual Meets'!F85&lt;0.1,"",'CLC Dual Meets'!F85)</f>
      </c>
      <c r="H10" s="391">
        <f>IF('CLC Dual Meets'!J100&lt;0.1,"",'CLC Dual Meets'!J100)</f>
      </c>
      <c r="I10" s="391">
        <f>IF('CLC Dual Meets'!J145&lt;0.1,"",'CLC Dual Meets'!J145)</f>
      </c>
      <c r="J10" s="391">
        <f>IF('CLC Dual Meets'!C190&lt;0.1,"",'CLC Dual Meets'!C190)</f>
      </c>
      <c r="K10" s="392">
        <f>IF('CLC Dual Meets'!C55&lt;0.1,"",'CLC Dual Meets'!C55)</f>
      </c>
      <c r="L10" s="391"/>
      <c r="M10" s="386"/>
      <c r="N10" s="393">
        <f t="shared" si="0"/>
        <v>0</v>
      </c>
      <c r="O10" s="376"/>
    </row>
    <row r="11" spans="1:15" ht="12.75">
      <c r="A11" s="394"/>
      <c r="B11" s="388" t="str">
        <f>'CLC Dual Meets'!D26</f>
        <v>TTYLER WONSER</v>
      </c>
      <c r="C11" s="389" t="s">
        <v>6</v>
      </c>
      <c r="D11" s="390">
        <f>IF('CLC Dual Meets'!F26&lt;0.1,"",'CLC Dual Meets'!F26)</f>
      </c>
      <c r="E11" s="391">
        <f>IF('CLC Dual Meets'!C41&lt;0.1,"",'CLC Dual Meets'!C41)</f>
      </c>
      <c r="F11" s="391">
        <f>IF('CLC Dual Meets'!F71&lt;0.1,"",'CLC Dual Meets'!F71)</f>
      </c>
      <c r="G11" s="391">
        <f>IF('CLC Dual Meets'!F86&lt;0.1,"",'CLC Dual Meets'!F86)</f>
      </c>
      <c r="H11" s="391">
        <f>IF('CLC Dual Meets'!J101&lt;0.1,"",'CLC Dual Meets'!J101)</f>
      </c>
      <c r="I11" s="391">
        <f>IF('CLC Dual Meets'!J146&lt;0.1,"",'CLC Dual Meets'!J146)</f>
      </c>
      <c r="J11" s="391">
        <f>IF('CLC Dual Meets'!C191&lt;0.1,"",'CLC Dual Meets'!C191)</f>
      </c>
      <c r="K11" s="392">
        <f>IF('CLC Dual Meets'!C56&lt;0.1,"",'CLC Dual Meets'!C56)</f>
      </c>
      <c r="L11" s="391"/>
      <c r="M11" s="386"/>
      <c r="N11" s="393">
        <f>SUM(D11:M11)</f>
        <v>0</v>
      </c>
      <c r="O11" s="376"/>
    </row>
    <row r="12" spans="1:15" ht="12.75">
      <c r="A12" s="394"/>
      <c r="B12" s="388">
        <f>'CLC Dual Meets'!D27</f>
        <v>0</v>
      </c>
      <c r="C12" s="389" t="s">
        <v>6</v>
      </c>
      <c r="D12" s="390">
        <f>IF('CLC Dual Meets'!F27&lt;0.1,"",'CLC Dual Meets'!F27)</f>
      </c>
      <c r="E12" s="391">
        <f>IF('CLC Dual Meets'!C42&lt;0.1,"",'CLC Dual Meets'!C42)</f>
      </c>
      <c r="F12" s="391">
        <f>IF('CLC Dual Meets'!F72&lt;0.1,"",'CLC Dual Meets'!F72)</f>
      </c>
      <c r="G12" s="391">
        <f>IF('CLC Dual Meets'!F87&lt;0.1,"",'CLC Dual Meets'!F87)</f>
      </c>
      <c r="H12" s="391">
        <f>IF('CLC Dual Meets'!J102&lt;0.1,"",'CLC Dual Meets'!J102)</f>
      </c>
      <c r="I12" s="391">
        <f>IF('CLC Dual Meets'!J147&lt;0.1,"",'CLC Dual Meets'!J147)</f>
      </c>
      <c r="J12" s="391">
        <f>IF('CLC Dual Meets'!C192&lt;0.1,"",'CLC Dual Meets'!C192)</f>
      </c>
      <c r="K12" s="392">
        <f>IF('CLC Dual Meets'!C57&lt;0.1,"",'CLC Dual Meets'!C57)</f>
      </c>
      <c r="L12" s="391"/>
      <c r="M12" s="386"/>
      <c r="N12" s="393">
        <f>SUM(D12:M12)</f>
        <v>0</v>
      </c>
      <c r="O12" s="376"/>
    </row>
    <row r="13" spans="1:15" ht="12.75">
      <c r="A13" s="394"/>
      <c r="B13" s="388">
        <f>'CLC Dual Meets'!D28</f>
        <v>0</v>
      </c>
      <c r="C13" s="389" t="s">
        <v>6</v>
      </c>
      <c r="D13" s="390">
        <f>IF('CLC Dual Meets'!F28&lt;0.1,"",'CLC Dual Meets'!F28)</f>
      </c>
      <c r="E13" s="391">
        <f>IF('CLC Dual Meets'!C43&lt;0.1,"",'CLC Dual Meets'!C43)</f>
      </c>
      <c r="F13" s="391">
        <f>IF('CLC Dual Meets'!F73&lt;0.1,"",'CLC Dual Meets'!F73)</f>
      </c>
      <c r="G13" s="391">
        <f>IF('CLC Dual Meets'!F88&lt;0.1,"",'CLC Dual Meets'!F88)</f>
      </c>
      <c r="H13" s="391">
        <f>IF('CLC Dual Meets'!J103&lt;0.1,"",'CLC Dual Meets'!J103)</f>
      </c>
      <c r="I13" s="391">
        <f>IF('CLC Dual Meets'!J148&lt;0.1,"",'CLC Dual Meets'!J148)</f>
      </c>
      <c r="J13" s="391">
        <f>IF('CLC Dual Meets'!C193&lt;0.1,"",'CLC Dual Meets'!C193)</f>
      </c>
      <c r="K13" s="392">
        <f>IF('CLC Dual Meets'!C58&lt;0.1,"",'CLC Dual Meets'!C58)</f>
      </c>
      <c r="L13" s="391"/>
      <c r="M13" s="386"/>
      <c r="N13" s="393">
        <f>SUM(D13:M13)</f>
        <v>0</v>
      </c>
      <c r="O13" s="376"/>
    </row>
    <row r="14" spans="1:15" ht="13.5" thickBot="1">
      <c r="A14" s="395" t="s">
        <v>6</v>
      </c>
      <c r="B14" s="395">
        <f>'CLC Dual Meets'!D29</f>
        <v>0</v>
      </c>
      <c r="C14" s="396" t="s">
        <v>6</v>
      </c>
      <c r="D14" s="397">
        <f>IF('CLC Dual Meets'!F29&lt;0.1,"",'CLC Dual Meets'!F29)</f>
      </c>
      <c r="E14" s="398">
        <f>IF('CLC Dual Meets'!C44&lt;0.1,"",'CLC Dual Meets'!C44)</f>
      </c>
      <c r="F14" s="398">
        <f>IF('CLC Dual Meets'!F74&lt;0.1,"",'CLC Dual Meets'!F74)</f>
      </c>
      <c r="G14" s="398">
        <f>IF('CLC Dual Meets'!F89&lt;0.1,"",'CLC Dual Meets'!F89)</f>
      </c>
      <c r="H14" s="398">
        <f>IF('CLC Dual Meets'!J104&lt;0.1,"",'CLC Dual Meets'!J104)</f>
      </c>
      <c r="I14" s="398">
        <f>IF('CLC Dual Meets'!J149&lt;0.1,"",'CLC Dual Meets'!J149)</f>
      </c>
      <c r="J14" s="391">
        <f>IF('CLC Dual Meets'!C194&lt;0.1,"",'CLC Dual Meets'!C194)</f>
      </c>
      <c r="K14" s="392">
        <f>IF('CLC Dual Meets'!C59&lt;0.1,"",'CLC Dual Meets'!C59)</f>
      </c>
      <c r="L14" s="391"/>
      <c r="M14" s="386"/>
      <c r="N14" s="399">
        <f t="shared" si="0"/>
        <v>0</v>
      </c>
      <c r="O14" s="376"/>
    </row>
    <row r="15" spans="1:15" ht="13.5" thickBot="1">
      <c r="A15" s="376" t="s">
        <v>6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7"/>
      <c r="N15" s="376"/>
      <c r="O15" s="376"/>
    </row>
    <row r="16" spans="1:15" ht="26.25" thickBot="1">
      <c r="A16" s="376"/>
      <c r="B16" s="376"/>
      <c r="C16" s="376"/>
      <c r="D16" s="857" t="s">
        <v>7</v>
      </c>
      <c r="E16" s="858"/>
      <c r="F16" s="858"/>
      <c r="G16" s="858"/>
      <c r="H16" s="858"/>
      <c r="I16" s="858"/>
      <c r="J16" s="858"/>
      <c r="K16" s="859"/>
      <c r="L16" s="847" t="s">
        <v>8</v>
      </c>
      <c r="M16" s="848"/>
      <c r="N16" s="400" t="s">
        <v>39</v>
      </c>
      <c r="O16" s="401" t="s">
        <v>54</v>
      </c>
    </row>
    <row r="17" spans="1:15" ht="12.75">
      <c r="A17" s="402" t="s">
        <v>0</v>
      </c>
      <c r="B17" s="403" t="s">
        <v>1</v>
      </c>
      <c r="C17" s="402" t="s">
        <v>2</v>
      </c>
      <c r="D17" s="382" t="s">
        <v>24</v>
      </c>
      <c r="E17" s="383" t="s">
        <v>26</v>
      </c>
      <c r="F17" s="383" t="s">
        <v>5</v>
      </c>
      <c r="G17" s="383" t="s">
        <v>27</v>
      </c>
      <c r="H17" s="383" t="s">
        <v>29</v>
      </c>
      <c r="I17" s="383" t="s">
        <v>28</v>
      </c>
      <c r="J17" s="383" t="s">
        <v>25</v>
      </c>
      <c r="K17" s="384" t="s">
        <v>30</v>
      </c>
      <c r="L17" s="385" t="s">
        <v>129</v>
      </c>
      <c r="M17" s="385" t="s">
        <v>130</v>
      </c>
      <c r="N17" s="404"/>
      <c r="O17" s="405"/>
    </row>
    <row r="18" spans="1:16" ht="12.75">
      <c r="A18" s="406" t="s">
        <v>6</v>
      </c>
      <c r="B18" s="407" t="str">
        <f>'CLC Dual Meets'!D20</f>
        <v>ISIAH BAUER</v>
      </c>
      <c r="C18" s="406" t="s">
        <v>6</v>
      </c>
      <c r="D18" s="408">
        <f>IF('CLC Dual Meets'!E20&lt;1,"",'CLC Dual Meets'!E20)</f>
        <v>41</v>
      </c>
      <c r="E18" s="391">
        <f>IF('CLC Dual Meets'!B35&lt;1,"",'CLC Dual Meets'!B35)</f>
        <v>41</v>
      </c>
      <c r="F18" s="391">
        <f>IF('CLC Dual Meets'!E65&lt;1,"",'CLC Dual Meets'!E65)</f>
        <v>41</v>
      </c>
      <c r="G18" s="391">
        <f>IF('CLC Dual Meets'!E80&lt;1,"",'CLC Dual Meets'!E80)</f>
        <v>38</v>
      </c>
      <c r="H18" s="391">
        <f>IF('CLC Dual Meets'!I95&lt;1,"",'CLC Dual Meets'!I95)</f>
        <v>38</v>
      </c>
      <c r="I18" s="391">
        <f>IF('CLC Dual Meets'!I140&lt;1,"",'CLC Dual Meets'!I140)</f>
        <v>40</v>
      </c>
      <c r="J18" s="391">
        <f>IF('CLC Dual Meets'!B185&lt;1,"",'CLC Dual Meets'!B185)</f>
        <v>47</v>
      </c>
      <c r="K18" s="392">
        <f>IF('CLC Dual Meets'!B50&lt;1,"",'CLC Dual Meets'!B50)</f>
        <v>40</v>
      </c>
      <c r="L18" s="391">
        <f>VLOOKUP($B18,'CLC TOURNAMENT INDIVIDUAL'!$C$6:'CLC TOURNAMENT INDIVIDUAL'!$Y$450,12,FALSE)</f>
        <v>36</v>
      </c>
      <c r="M18" s="391">
        <f>VLOOKUP($B18,'CLC TOURNAMENT INDIVIDUAL'!$C$6:'CLC TOURNAMENT INDIVIDUAL'!$Y$450,22,FALSE)</f>
        <v>40</v>
      </c>
      <c r="N18" s="409">
        <f aca="true" t="shared" si="1" ref="N18:N27">IF(P18&lt;6,AVERAGE(D18:M18),(SUM(D18:M18)-MAX(D18:M18))/(P18-1))</f>
        <v>39.44444444444444</v>
      </c>
      <c r="O18" s="410">
        <f aca="true" t="shared" si="2" ref="O18:O27">((N18-$N$41)*0.96)*(113/$N$42)+36</f>
        <v>41.76110659536542</v>
      </c>
      <c r="P18" s="32">
        <f aca="true" t="shared" si="3" ref="P18:P27">COUNTIF(D18:M18,"&gt;1")</f>
        <v>10</v>
      </c>
    </row>
    <row r="19" spans="1:16" ht="12.75">
      <c r="A19" s="406" t="s">
        <v>6</v>
      </c>
      <c r="B19" s="407" t="str">
        <f>'CLC Dual Meets'!D21</f>
        <v>JUSTIN OBBINK</v>
      </c>
      <c r="C19" s="406" t="s">
        <v>6</v>
      </c>
      <c r="D19" s="408">
        <f>IF('CLC Dual Meets'!E21&lt;1,"",'CLC Dual Meets'!E21)</f>
        <v>40</v>
      </c>
      <c r="E19" s="391">
        <f>IF('CLC Dual Meets'!B36&lt;1,"",'CLC Dual Meets'!B36)</f>
        <v>42</v>
      </c>
      <c r="F19" s="391">
        <f>IF('CLC Dual Meets'!E66&lt;1,"",'CLC Dual Meets'!E66)</f>
        <v>41</v>
      </c>
      <c r="G19" s="391">
        <f>IF('CLC Dual Meets'!E81&lt;1,"",'CLC Dual Meets'!E81)</f>
        <v>39</v>
      </c>
      <c r="H19" s="391">
        <f>IF('CLC Dual Meets'!I96&lt;1,"",'CLC Dual Meets'!I96)</f>
        <v>39</v>
      </c>
      <c r="I19" s="391">
        <f>IF('CLC Dual Meets'!I141&lt;1,"",'CLC Dual Meets'!I141)</f>
        <v>46</v>
      </c>
      <c r="J19" s="391">
        <f>IF('CLC Dual Meets'!B186&lt;1,"",'CLC Dual Meets'!B186)</f>
        <v>43</v>
      </c>
      <c r="K19" s="392">
        <f>IF('CLC Dual Meets'!B51&lt;1,"",'CLC Dual Meets'!B51)</f>
        <v>38</v>
      </c>
      <c r="L19" s="391">
        <f>VLOOKUP($B19,'CLC TOURNAMENT INDIVIDUAL'!$C$6:'CLC TOURNAMENT INDIVIDUAL'!$Y$450,12,FALSE)</f>
        <v>37</v>
      </c>
      <c r="M19" s="391">
        <f>VLOOKUP($B19,'CLC TOURNAMENT INDIVIDUAL'!$C$6:'CLC TOURNAMENT INDIVIDUAL'!$Y$450,22,FALSE)</f>
        <v>42</v>
      </c>
      <c r="N19" s="409">
        <f t="shared" si="1"/>
        <v>40.111111111111114</v>
      </c>
      <c r="O19" s="410">
        <f t="shared" si="2"/>
        <v>42.379887344028525</v>
      </c>
      <c r="P19" s="32">
        <f t="shared" si="3"/>
        <v>10</v>
      </c>
    </row>
    <row r="20" spans="1:16" ht="12.75">
      <c r="A20" s="406" t="s">
        <v>6</v>
      </c>
      <c r="B20" s="407" t="str">
        <f>'CLC Dual Meets'!D22</f>
        <v>JON MEERDINK</v>
      </c>
      <c r="C20" s="406" t="s">
        <v>6</v>
      </c>
      <c r="D20" s="408">
        <f>IF('CLC Dual Meets'!E22&lt;1,"",'CLC Dual Meets'!E22)</f>
        <v>47</v>
      </c>
      <c r="E20" s="391">
        <f>IF('CLC Dual Meets'!B37&lt;1,"",'CLC Dual Meets'!B37)</f>
        <v>50</v>
      </c>
      <c r="F20" s="391">
        <f>IF('CLC Dual Meets'!E67&lt;1,"",'CLC Dual Meets'!E67)</f>
        <v>51</v>
      </c>
      <c r="G20" s="391">
        <f>IF('CLC Dual Meets'!E82&lt;1,"",'CLC Dual Meets'!E82)</f>
        <v>47</v>
      </c>
      <c r="H20" s="391">
        <f>IF('CLC Dual Meets'!I97&lt;1,"",'CLC Dual Meets'!I97)</f>
        <v>47</v>
      </c>
      <c r="I20" s="391">
        <f>IF('CLC Dual Meets'!I142&lt;1,"",'CLC Dual Meets'!I142)</f>
        <v>53</v>
      </c>
      <c r="J20" s="391">
        <f>IF('CLC Dual Meets'!B187&lt;1,"",'CLC Dual Meets'!B187)</f>
        <v>54</v>
      </c>
      <c r="K20" s="392">
        <f>IF('CLC Dual Meets'!B52&lt;1,"",'CLC Dual Meets'!B52)</f>
        <v>49</v>
      </c>
      <c r="L20" s="391">
        <f>VLOOKUP($B20,'CLC TOURNAMENT INDIVIDUAL'!$C$6:'CLC TOURNAMENT INDIVIDUAL'!$Y$450,12,FALSE)</f>
        <v>46</v>
      </c>
      <c r="M20" s="391">
        <f>VLOOKUP($B20,'CLC TOURNAMENT INDIVIDUAL'!$C$6:'CLC TOURNAMENT INDIVIDUAL'!$Y$450,22,FALSE)</f>
        <v>47</v>
      </c>
      <c r="N20" s="409">
        <f t="shared" si="1"/>
        <v>48.55555555555556</v>
      </c>
      <c r="O20" s="410">
        <f t="shared" si="2"/>
        <v>50.217776827094475</v>
      </c>
      <c r="P20" s="32">
        <f t="shared" si="3"/>
        <v>10</v>
      </c>
    </row>
    <row r="21" spans="1:16" ht="12.75">
      <c r="A21" s="406" t="s">
        <v>6</v>
      </c>
      <c r="B21" s="407" t="str">
        <f>'CLC Dual Meets'!D23</f>
        <v>STUART FRIBERG</v>
      </c>
      <c r="C21" s="406" t="s">
        <v>6</v>
      </c>
      <c r="D21" s="408">
        <f>IF('CLC Dual Meets'!E23&lt;1,"",'CLC Dual Meets'!E23)</f>
        <v>53</v>
      </c>
      <c r="E21" s="391">
        <f>IF('CLC Dual Meets'!B38&lt;1,"",'CLC Dual Meets'!B38)</f>
        <v>48</v>
      </c>
      <c r="F21" s="391">
        <f>IF('CLC Dual Meets'!E68&lt;1,"",'CLC Dual Meets'!E68)</f>
        <v>52</v>
      </c>
      <c r="G21" s="391">
        <f>IF('CLC Dual Meets'!E83&lt;1,"",'CLC Dual Meets'!E83)</f>
        <v>42</v>
      </c>
      <c r="H21" s="391">
        <f>IF('CLC Dual Meets'!I98&lt;1,"",'CLC Dual Meets'!I98)</f>
        <v>46</v>
      </c>
      <c r="I21" s="391">
        <f>IF('CLC Dual Meets'!I143&lt;1,"",'CLC Dual Meets'!I143)</f>
        <v>55</v>
      </c>
      <c r="J21" s="391">
        <f>IF('CLC Dual Meets'!B188&lt;1,"",'CLC Dual Meets'!B188)</f>
        <v>53</v>
      </c>
      <c r="K21" s="392">
        <f>IF('CLC Dual Meets'!B53&lt;1,"",'CLC Dual Meets'!B53)</f>
      </c>
      <c r="L21" s="391">
        <f>VLOOKUP($B21,'CLC TOURNAMENT INDIVIDUAL'!$C$6:'CLC TOURNAMENT INDIVIDUAL'!$Y$450,12,FALSE)</f>
        <v>47</v>
      </c>
      <c r="M21" s="391">
        <f>VLOOKUP($B21,'CLC TOURNAMENT INDIVIDUAL'!$C$6:'CLC TOURNAMENT INDIVIDUAL'!$Y$450,22,FALSE)</f>
        <v>53</v>
      </c>
      <c r="N21" s="409">
        <f t="shared" si="1"/>
        <v>49.25</v>
      </c>
      <c r="O21" s="410">
        <f t="shared" si="2"/>
        <v>50.862340106951876</v>
      </c>
      <c r="P21" s="32">
        <f t="shared" si="3"/>
        <v>9</v>
      </c>
    </row>
    <row r="22" spans="1:16" ht="12.75">
      <c r="A22" s="406" t="s">
        <v>6</v>
      </c>
      <c r="B22" s="407" t="str">
        <f>'CLC Dual Meets'!D24</f>
        <v>WILL DeBLAEY</v>
      </c>
      <c r="C22" s="406" t="s">
        <v>6</v>
      </c>
      <c r="D22" s="408">
        <f>IF('CLC Dual Meets'!E24&lt;1,"",'CLC Dual Meets'!E24)</f>
        <v>50</v>
      </c>
      <c r="E22" s="391">
        <f>IF('CLC Dual Meets'!B39&lt;1,"",'CLC Dual Meets'!B39)</f>
        <v>47</v>
      </c>
      <c r="F22" s="391">
        <f>IF('CLC Dual Meets'!E69&lt;1,"",'CLC Dual Meets'!E69)</f>
        <v>49</v>
      </c>
      <c r="G22" s="391">
        <f>IF('CLC Dual Meets'!E84&lt;1,"",'CLC Dual Meets'!E84)</f>
        <v>53</v>
      </c>
      <c r="H22" s="391">
        <f>IF('CLC Dual Meets'!I99&lt;1,"",'CLC Dual Meets'!I99)</f>
        <v>56</v>
      </c>
      <c r="I22" s="391">
        <f>IF('CLC Dual Meets'!I144&lt;1,"",'CLC Dual Meets'!I144)</f>
        <v>51</v>
      </c>
      <c r="J22" s="391">
        <f>IF('CLC Dual Meets'!B189&lt;1,"",'CLC Dual Meets'!B189)</f>
        <v>55</v>
      </c>
      <c r="K22" s="392">
        <f>IF('CLC Dual Meets'!B54&lt;1,"",'CLC Dual Meets'!B54)</f>
      </c>
      <c r="L22" s="391">
        <f>VLOOKUP($B22,'CLC TOURNAMENT INDIVIDUAL'!$C$6:'CLC TOURNAMENT INDIVIDUAL'!$Y$450,12,FALSE)</f>
        <v>47</v>
      </c>
      <c r="M22" s="391">
        <f>VLOOKUP($B22,'CLC TOURNAMENT INDIVIDUAL'!$C$6:'CLC TOURNAMENT INDIVIDUAL'!$Y$450,22,FALSE)</f>
        <v>55</v>
      </c>
      <c r="N22" s="409">
        <f t="shared" si="1"/>
        <v>50.875</v>
      </c>
      <c r="O22" s="410">
        <f t="shared" si="2"/>
        <v>52.37061818181819</v>
      </c>
      <c r="P22" s="32">
        <f t="shared" si="3"/>
        <v>9</v>
      </c>
    </row>
    <row r="23" spans="1:16" ht="12.75">
      <c r="A23" s="406" t="s">
        <v>6</v>
      </c>
      <c r="B23" s="407" t="str">
        <f>'CLC Dual Meets'!D25</f>
        <v>BRETT RICHARDS</v>
      </c>
      <c r="C23" s="406" t="s">
        <v>6</v>
      </c>
      <c r="D23" s="408">
        <f>IF('CLC Dual Meets'!E25&lt;1,"",'CLC Dual Meets'!E25)</f>
      </c>
      <c r="E23" s="391">
        <f>IF('CLC Dual Meets'!B40&lt;1,"",'CLC Dual Meets'!B40)</f>
      </c>
      <c r="F23" s="391">
        <f>IF('CLC Dual Meets'!E70&lt;1,"",'CLC Dual Meets'!E70)</f>
      </c>
      <c r="G23" s="391">
        <f>IF('CLC Dual Meets'!E85&lt;1,"",'CLC Dual Meets'!E85)</f>
      </c>
      <c r="H23" s="391">
        <f>IF('CLC Dual Meets'!I100&lt;1,"",'CLC Dual Meets'!I100)</f>
      </c>
      <c r="I23" s="391">
        <f>IF('CLC Dual Meets'!I145&lt;1,"",'CLC Dual Meets'!I145)</f>
      </c>
      <c r="J23" s="391">
        <f>IF('CLC Dual Meets'!B190&lt;1,"",'CLC Dual Meets'!B190)</f>
      </c>
      <c r="K23" s="392">
        <f>IF('CLC Dual Meets'!B55&lt;1,"",'CLC Dual Meets'!B55)</f>
        <v>54</v>
      </c>
      <c r="L23" s="391"/>
      <c r="M23" s="391"/>
      <c r="N23" s="409">
        <f t="shared" si="1"/>
        <v>54</v>
      </c>
      <c r="O23" s="410">
        <f t="shared" si="2"/>
        <v>55.27115294117647</v>
      </c>
      <c r="P23" s="32">
        <f t="shared" si="3"/>
        <v>1</v>
      </c>
    </row>
    <row r="24" spans="1:16" ht="12.75">
      <c r="A24" s="411"/>
      <c r="B24" s="407" t="str">
        <f>'CLC Dual Meets'!D26</f>
        <v>TTYLER WONSER</v>
      </c>
      <c r="C24" s="406" t="s">
        <v>6</v>
      </c>
      <c r="D24" s="408">
        <f>IF('CLC Dual Meets'!E26&lt;1,"",'CLC Dual Meets'!E26)</f>
      </c>
      <c r="E24" s="391">
        <f>IF('CLC Dual Meets'!B41&lt;1,"",'CLC Dual Meets'!B41)</f>
      </c>
      <c r="F24" s="391">
        <f>IF('CLC Dual Meets'!E71&lt;1,"",'CLC Dual Meets'!E71)</f>
      </c>
      <c r="G24" s="391">
        <f>IF('CLC Dual Meets'!E86&lt;1,"",'CLC Dual Meets'!E86)</f>
      </c>
      <c r="H24" s="391">
        <f>IF('CLC Dual Meets'!I101&lt;1,"",'CLC Dual Meets'!I101)</f>
      </c>
      <c r="I24" s="391">
        <f>IF('CLC Dual Meets'!I146&lt;1,"",'CLC Dual Meets'!I146)</f>
      </c>
      <c r="J24" s="391">
        <f>IF('CLC Dual Meets'!B191&lt;1,"",'CLC Dual Meets'!B191)</f>
      </c>
      <c r="K24" s="392">
        <f>IF('CLC Dual Meets'!B56&lt;1,"",'CLC Dual Meets'!B56)</f>
        <v>55</v>
      </c>
      <c r="L24" s="391"/>
      <c r="M24" s="391"/>
      <c r="N24" s="409">
        <f t="shared" si="1"/>
        <v>55</v>
      </c>
      <c r="O24" s="410">
        <f t="shared" si="2"/>
        <v>56.19932406417112</v>
      </c>
      <c r="P24" s="32">
        <f t="shared" si="3"/>
        <v>1</v>
      </c>
    </row>
    <row r="25" spans="1:16" ht="12.75">
      <c r="A25" s="411"/>
      <c r="B25" s="407">
        <f>'CLC Dual Meets'!D27</f>
        <v>0</v>
      </c>
      <c r="C25" s="406" t="s">
        <v>6</v>
      </c>
      <c r="D25" s="408">
        <f>IF('CLC Dual Meets'!E27&lt;1,"",'CLC Dual Meets'!E27)</f>
      </c>
      <c r="E25" s="391">
        <f>IF('CLC Dual Meets'!B42&lt;1,"",'CLC Dual Meets'!B42)</f>
      </c>
      <c r="F25" s="391">
        <f>IF('CLC Dual Meets'!E72&lt;1,"",'CLC Dual Meets'!E72)</f>
      </c>
      <c r="G25" s="391">
        <f>IF('CLC Dual Meets'!E87&lt;1,"",'CLC Dual Meets'!E87)</f>
      </c>
      <c r="H25" s="391">
        <f>IF('CLC Dual Meets'!I102&lt;1,"",'CLC Dual Meets'!I102)</f>
      </c>
      <c r="I25" s="391">
        <f>IF('CLC Dual Meets'!I147&lt;1,"",'CLC Dual Meets'!I147)</f>
      </c>
      <c r="J25" s="391">
        <f>IF('CLC Dual Meets'!B192&lt;1,"",'CLC Dual Meets'!B192)</f>
      </c>
      <c r="K25" s="392">
        <f>IF('CLC Dual Meets'!B57&lt;1,"",'CLC Dual Meets'!B57)</f>
      </c>
      <c r="L25" s="391"/>
      <c r="M25" s="391"/>
      <c r="N25" s="409" t="e">
        <f t="shared" si="1"/>
        <v>#DIV/0!</v>
      </c>
      <c r="O25" s="410" t="e">
        <f t="shared" si="2"/>
        <v>#DIV/0!</v>
      </c>
      <c r="P25" s="32">
        <f t="shared" si="3"/>
        <v>0</v>
      </c>
    </row>
    <row r="26" spans="1:16" ht="12.75">
      <c r="A26" s="411"/>
      <c r="B26" s="407">
        <f>'CLC Dual Meets'!D28</f>
        <v>0</v>
      </c>
      <c r="C26" s="406" t="s">
        <v>6</v>
      </c>
      <c r="D26" s="408">
        <f>IF('CLC Dual Meets'!E28&lt;1,"",'CLC Dual Meets'!E28)</f>
      </c>
      <c r="E26" s="391">
        <f>IF('CLC Dual Meets'!B43&lt;1,"",'CLC Dual Meets'!B43)</f>
      </c>
      <c r="F26" s="391">
        <f>IF('CLC Dual Meets'!E73&lt;1,"",'CLC Dual Meets'!E73)</f>
      </c>
      <c r="G26" s="391">
        <f>IF('CLC Dual Meets'!E88&lt;1,"",'CLC Dual Meets'!E88)</f>
      </c>
      <c r="H26" s="391">
        <f>IF('CLC Dual Meets'!I103&lt;1,"",'CLC Dual Meets'!I103)</f>
      </c>
      <c r="I26" s="391">
        <f>IF('CLC Dual Meets'!I148&lt;1,"",'CLC Dual Meets'!I148)</f>
      </c>
      <c r="J26" s="391">
        <f>IF('CLC Dual Meets'!B193&lt;1,"",'CLC Dual Meets'!B193)</f>
      </c>
      <c r="K26" s="392">
        <f>IF('CLC Dual Meets'!B58&lt;1,"",'CLC Dual Meets'!B58)</f>
      </c>
      <c r="L26" s="391"/>
      <c r="M26" s="391"/>
      <c r="N26" s="409" t="e">
        <f t="shared" si="1"/>
        <v>#DIV/0!</v>
      </c>
      <c r="O26" s="410" t="e">
        <f t="shared" si="2"/>
        <v>#DIV/0!</v>
      </c>
      <c r="P26" s="32">
        <f t="shared" si="3"/>
        <v>0</v>
      </c>
    </row>
    <row r="27" spans="1:16" ht="13.5" thickBot="1">
      <c r="A27" s="412" t="s">
        <v>6</v>
      </c>
      <c r="B27" s="413">
        <f>'CLC Dual Meets'!D29</f>
        <v>0</v>
      </c>
      <c r="C27" s="412" t="s">
        <v>6</v>
      </c>
      <c r="D27" s="408">
        <f>IF('CLC Dual Meets'!E29&lt;1,"",'CLC Dual Meets'!E29)</f>
      </c>
      <c r="E27" s="391">
        <f>IF('CLC Dual Meets'!B44&lt;1,"",'CLC Dual Meets'!B44)</f>
      </c>
      <c r="F27" s="391">
        <f>IF('CLC Dual Meets'!E74&lt;1,"",'CLC Dual Meets'!E74)</f>
      </c>
      <c r="G27" s="391">
        <f>IF('CLC Dual Meets'!E89&lt;1,"",'CLC Dual Meets'!E89)</f>
      </c>
      <c r="H27" s="391">
        <f>IF('CLC Dual Meets'!I104&lt;1,"",'CLC Dual Meets'!I104)</f>
      </c>
      <c r="I27" s="391">
        <f>IF('CLC Dual Meets'!I149&lt;1,"",'CLC Dual Meets'!I149)</f>
      </c>
      <c r="J27" s="391">
        <f>IF('CLC Dual Meets'!B194&lt;1,"",'CLC Dual Meets'!B194)</f>
      </c>
      <c r="K27" s="398">
        <f>IF('CLC Dual Meets'!B59&lt;1,"",'CLC Dual Meets'!B59)</f>
      </c>
      <c r="L27" s="391"/>
      <c r="M27" s="391"/>
      <c r="N27" s="409" t="e">
        <f t="shared" si="1"/>
        <v>#DIV/0!</v>
      </c>
      <c r="O27" s="410" t="e">
        <f t="shared" si="2"/>
        <v>#DIV/0!</v>
      </c>
      <c r="P27" s="32">
        <f t="shared" si="3"/>
        <v>0</v>
      </c>
    </row>
    <row r="28" spans="1:15" ht="13.5" thickBot="1">
      <c r="A28" s="414"/>
      <c r="B28" s="860" t="s">
        <v>40</v>
      </c>
      <c r="C28" s="861"/>
      <c r="D28" s="415">
        <f>IF('CLC Dual Meets'!E30&lt;1,"",'CLC Dual Meets'!E30)</f>
        <v>178</v>
      </c>
      <c r="E28" s="416">
        <f>IF('CLC Dual Meets'!B45&lt;1,"",'CLC Dual Meets'!B45)</f>
        <v>178</v>
      </c>
      <c r="F28" s="416">
        <f>IF('CLC Dual Meets'!E75&lt;1,"",'CLC Dual Meets'!E75)</f>
        <v>182</v>
      </c>
      <c r="G28" s="416">
        <f>IF('CLC Dual Meets'!E90&lt;1,"",'CLC Dual Meets'!E90)</f>
        <v>166</v>
      </c>
      <c r="H28" s="416">
        <f>IF('CLC Dual Meets'!I105&lt;1,"",'CLC Dual Meets'!I105)</f>
        <v>170</v>
      </c>
      <c r="I28" s="416">
        <f>IF('CLC Dual Meets'!I150&lt;1,"",'CLC Dual Meets'!I150)</f>
        <v>190</v>
      </c>
      <c r="J28" s="416">
        <f>IF('CLC Dual Meets'!B195&lt;1,"",'CLC Dual Meets'!B195)</f>
        <v>197</v>
      </c>
      <c r="K28" s="653">
        <f>IF('CLC Dual Meets'!B60&lt;1,"",'CLC Dual Meets'!B60)</f>
        <v>181</v>
      </c>
      <c r="L28" s="417"/>
      <c r="M28" s="417"/>
      <c r="N28" s="418">
        <f>AVERAGE(D28:M28)</f>
        <v>180.25</v>
      </c>
      <c r="O28" s="410">
        <f>((N28-4*$N$41)*0.96)*(113/$N$42)+144</f>
        <v>187.90249411764705</v>
      </c>
    </row>
    <row r="29" spans="1:15" ht="13.5" thickBot="1">
      <c r="A29" s="414"/>
      <c r="B29" s="849" t="s">
        <v>41</v>
      </c>
      <c r="C29" s="851"/>
      <c r="D29" s="415">
        <f>IF('CLC Dual Meets'!B30&lt;1,"",'CLC Dual Meets'!B30)</f>
        <v>175</v>
      </c>
      <c r="E29" s="416">
        <f>IF('CLC Dual Meets'!E45&lt;1,"",'CLC Dual Meets'!E45)</f>
        <v>163</v>
      </c>
      <c r="F29" s="416">
        <f>IF('CLC Dual Meets'!B75&lt;1,"",'CLC Dual Meets'!B75)</f>
        <v>178</v>
      </c>
      <c r="G29" s="416">
        <f>IF('CLC Dual Meets'!B90&lt;1,"",'CLC Dual Meets'!B90)</f>
        <v>183</v>
      </c>
      <c r="H29" s="416">
        <f>IF('CLC Dual Meets'!L105&lt;1,"",'CLC Dual Meets'!L105)</f>
        <v>179</v>
      </c>
      <c r="I29" s="416">
        <f>IF('CLC Dual Meets'!L150&lt;1,"",'CLC Dual Meets'!L150)</f>
        <v>190</v>
      </c>
      <c r="J29" s="416">
        <f>IF('CLC Dual Meets'!E195&lt;1,"",'CLC Dual Meets'!E195)</f>
        <v>189</v>
      </c>
      <c r="K29" s="417">
        <f>IF('CLC Dual Meets'!E60&lt;1,"",'CLC Dual Meets'!E60)</f>
        <v>170</v>
      </c>
      <c r="L29" s="419"/>
      <c r="M29" s="420"/>
      <c r="N29" s="421">
        <f>AVERAGE(D29:M29)</f>
        <v>178.375</v>
      </c>
      <c r="O29" s="410">
        <f>((N29-4*$N$41)*0.96)*(113/$N$42)+144</f>
        <v>186.1621732620321</v>
      </c>
    </row>
    <row r="30" spans="1:15" ht="13.5" hidden="1" thickBot="1">
      <c r="A30" s="414" t="s">
        <v>56</v>
      </c>
      <c r="B30" s="849" t="s">
        <v>42</v>
      </c>
      <c r="C30" s="850"/>
      <c r="D30" s="416">
        <f aca="true" t="shared" si="4" ref="D30:K30">IF(D28&lt;D29,1,IF(D28=D29,"",IF(D28&gt;D29,0)))</f>
        <v>0</v>
      </c>
      <c r="E30" s="416">
        <f t="shared" si="4"/>
        <v>0</v>
      </c>
      <c r="F30" s="416">
        <f t="shared" si="4"/>
        <v>0</v>
      </c>
      <c r="G30" s="416">
        <f t="shared" si="4"/>
        <v>1</v>
      </c>
      <c r="H30" s="416">
        <f t="shared" si="4"/>
        <v>1</v>
      </c>
      <c r="I30" s="416">
        <f t="shared" si="4"/>
      </c>
      <c r="J30" s="416">
        <f t="shared" si="4"/>
        <v>0</v>
      </c>
      <c r="K30" s="417">
        <f t="shared" si="4"/>
        <v>0</v>
      </c>
      <c r="L30" s="422"/>
      <c r="M30" s="423"/>
      <c r="N30" s="414"/>
      <c r="O30" s="424"/>
    </row>
    <row r="31" spans="1:15" ht="13.5" thickBot="1">
      <c r="A31" s="414"/>
      <c r="B31" s="849" t="s">
        <v>55</v>
      </c>
      <c r="C31" s="851"/>
      <c r="D31" s="425" t="str">
        <f>IF(D28="","",IF(D28&lt;D29,"W",IF(D28=D29,"T",IF(D28&gt;D29,"L"))))</f>
        <v>L</v>
      </c>
      <c r="E31" s="425" t="str">
        <f aca="true" t="shared" si="5" ref="E31:K31">IF(E28="","",IF(E28&lt;E29,"W",IF(E28=E29,"T",IF(E28&gt;E29,"L"))))</f>
        <v>L</v>
      </c>
      <c r="F31" s="425" t="str">
        <f t="shared" si="5"/>
        <v>L</v>
      </c>
      <c r="G31" s="425" t="str">
        <f t="shared" si="5"/>
        <v>W</v>
      </c>
      <c r="H31" s="425" t="str">
        <f t="shared" si="5"/>
        <v>W</v>
      </c>
      <c r="I31" s="425" t="str">
        <f t="shared" si="5"/>
        <v>T</v>
      </c>
      <c r="J31" s="425" t="str">
        <f t="shared" si="5"/>
        <v>L</v>
      </c>
      <c r="K31" s="425" t="str">
        <f t="shared" si="5"/>
        <v>L</v>
      </c>
      <c r="L31" s="426"/>
      <c r="M31" s="423"/>
      <c r="N31" s="414"/>
      <c r="O31" s="424"/>
    </row>
    <row r="32" spans="1:15" ht="13.5" thickBot="1">
      <c r="A32" s="376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7"/>
      <c r="N32" s="376"/>
      <c r="O32" s="424"/>
    </row>
    <row r="33" spans="1:15" ht="12.75">
      <c r="A33" s="376"/>
      <c r="B33" s="852" t="s">
        <v>45</v>
      </c>
      <c r="C33" s="427" t="s">
        <v>43</v>
      </c>
      <c r="D33" s="427" t="s">
        <v>44</v>
      </c>
      <c r="E33" s="428" t="s">
        <v>125</v>
      </c>
      <c r="F33" s="376"/>
      <c r="G33" s="376"/>
      <c r="H33" s="376"/>
      <c r="I33" s="376"/>
      <c r="J33" s="376"/>
      <c r="K33" s="376"/>
      <c r="L33" s="376"/>
      <c r="M33" s="377"/>
      <c r="N33" s="376"/>
      <c r="O33" s="424"/>
    </row>
    <row r="34" spans="1:15" ht="13.5" thickBot="1">
      <c r="A34" s="376"/>
      <c r="B34" s="853"/>
      <c r="C34" s="429">
        <f>SUM(D30:K30)</f>
        <v>2</v>
      </c>
      <c r="D34" s="429">
        <f>SUM(D40:K40)</f>
        <v>5</v>
      </c>
      <c r="E34" s="430">
        <f>COUNTIF(D31:K31,"t")</f>
        <v>1</v>
      </c>
      <c r="F34" s="376"/>
      <c r="G34" s="376"/>
      <c r="H34" s="376"/>
      <c r="I34" s="376"/>
      <c r="J34" s="376"/>
      <c r="K34" s="376"/>
      <c r="L34" s="376"/>
      <c r="M34" s="377"/>
      <c r="N34" s="376"/>
      <c r="O34" s="424"/>
    </row>
    <row r="35" spans="1:15" s="32" customFormat="1" ht="12.75">
      <c r="A35" s="431"/>
      <c r="B35" s="431"/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2"/>
      <c r="N35" s="431"/>
      <c r="O35" s="433"/>
    </row>
    <row r="36" spans="1:97" s="35" customFormat="1" ht="12.75">
      <c r="A36" s="431"/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  <c r="N36" s="431"/>
      <c r="O36" s="433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</row>
    <row r="37" spans="1:97" s="35" customFormat="1" ht="12.75">
      <c r="A37" s="431"/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  <c r="N37" s="431"/>
      <c r="O37" s="433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</row>
    <row r="38" spans="1:97" s="35" customFormat="1" ht="12.75">
      <c r="A38" s="431"/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  <c r="N38" s="431"/>
      <c r="O38" s="433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</row>
    <row r="39" spans="1:97" s="35" customFormat="1" ht="13.5" thickBot="1">
      <c r="A39" s="431"/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  <c r="N39" s="431"/>
      <c r="O39" s="433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</row>
    <row r="40" spans="1:97" s="35" customFormat="1" ht="13.5" thickBot="1">
      <c r="A40" s="431"/>
      <c r="B40" s="431"/>
      <c r="C40" s="431" t="s">
        <v>51</v>
      </c>
      <c r="D40" s="434">
        <f>IF(D28&lt;D29,0,IF(D28=D29,"",IF(D28&gt;D29,1)))</f>
        <v>1</v>
      </c>
      <c r="E40" s="434">
        <f aca="true" t="shared" si="6" ref="E40:K40">IF(E28&lt;E29,0,IF(E28=E29,"",IF(E28&gt;E29,1)))</f>
        <v>1</v>
      </c>
      <c r="F40" s="434">
        <f t="shared" si="6"/>
        <v>1</v>
      </c>
      <c r="G40" s="434">
        <f t="shared" si="6"/>
        <v>0</v>
      </c>
      <c r="H40" s="434">
        <f t="shared" si="6"/>
        <v>0</v>
      </c>
      <c r="I40" s="434">
        <f t="shared" si="6"/>
      </c>
      <c r="J40" s="434">
        <f t="shared" si="6"/>
        <v>1</v>
      </c>
      <c r="K40" s="434">
        <f t="shared" si="6"/>
        <v>1</v>
      </c>
      <c r="L40" s="435"/>
      <c r="M40" s="432"/>
      <c r="N40" s="431"/>
      <c r="O40" s="433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</row>
    <row r="41" spans="1:97" s="35" customFormat="1" ht="12.75">
      <c r="A41" s="431"/>
      <c r="B41" s="431"/>
      <c r="C41" s="431" t="s">
        <v>52</v>
      </c>
      <c r="D41" s="408">
        <f>IF('CLC Dual Meets'!B17&lt;1,"",'CLC Dual Meets'!B17)</f>
        <v>32.9</v>
      </c>
      <c r="E41" s="391">
        <f>IF('CLC Dual Meets'!B32&lt;1,"",'CLC Dual Meets'!B32)</f>
        <v>32.9</v>
      </c>
      <c r="F41" s="391">
        <f>IF('CLC Dual Meets'!B62&lt;1,"",'CLC Dual Meets'!B62)</f>
        <v>33.5</v>
      </c>
      <c r="G41" s="391">
        <f>IF('CLC Dual Meets'!B77&lt;1,"",'CLC Dual Meets'!B77)</f>
        <v>32.9</v>
      </c>
      <c r="H41" s="391">
        <f>IF('CLC Dual Meets'!I92&lt;1,"",'CLC Dual Meets'!I92)</f>
        <v>32.4</v>
      </c>
      <c r="I41" s="391">
        <f>IF('CLC Dual Meets'!I137&lt;1,"",'CLC Dual Meets'!I137)</f>
        <v>34.1</v>
      </c>
      <c r="J41" s="391">
        <f>IF('CLC Dual Meets'!B182&lt;1,"",'CLC Dual Meets'!B182)</f>
        <v>34.3</v>
      </c>
      <c r="K41" s="392">
        <f>IF('CLC Dual Meets'!B47&lt;1,"",'CLC Dual Meets'!B47)</f>
        <v>32.9</v>
      </c>
      <c r="L41" s="36"/>
      <c r="M41" s="36"/>
      <c r="N41" s="431">
        <f>AVERAGE(D41:M41)</f>
        <v>33.2375</v>
      </c>
      <c r="O41" s="43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</row>
    <row r="42" spans="1:97" s="35" customFormat="1" ht="12.75">
      <c r="A42" s="431"/>
      <c r="B42" s="431"/>
      <c r="C42" s="431" t="s">
        <v>53</v>
      </c>
      <c r="D42" s="408">
        <f>IF('CLC Dual Meets'!C17&lt;1,"",'CLC Dual Meets'!C17)</f>
        <v>116</v>
      </c>
      <c r="E42" s="391">
        <f>IF('CLC Dual Meets'!C32&lt;1,"",'CLC Dual Meets'!C32)</f>
        <v>116</v>
      </c>
      <c r="F42" s="391">
        <f>IF('CLC Dual Meets'!C62&lt;1,"",'CLC Dual Meets'!C62)</f>
        <v>116</v>
      </c>
      <c r="G42" s="391">
        <f>IF('CLC Dual Meets'!C77&lt;1,"",'CLC Dual Meets'!C77)</f>
        <v>116</v>
      </c>
      <c r="H42" s="391">
        <f>IF('CLC Dual Meets'!J92&lt;1,"",'CLC Dual Meets'!J92)</f>
        <v>117</v>
      </c>
      <c r="I42" s="391">
        <f>IF('CLC Dual Meets'!J137&lt;1,"",'CLC Dual Meets'!J137)</f>
        <v>114</v>
      </c>
      <c r="J42" s="391">
        <f>IF('CLC Dual Meets'!C182&lt;1,"",'CLC Dual Meets'!C182)</f>
        <v>124</v>
      </c>
      <c r="K42" s="392">
        <f>IF('CLC Dual Meets'!C47&lt;1,"",'CLC Dual Meets'!C47)</f>
        <v>116</v>
      </c>
      <c r="L42" s="36"/>
      <c r="M42" s="36"/>
      <c r="N42" s="431">
        <f>AVERAGE(D42:M42)</f>
        <v>116.875</v>
      </c>
      <c r="O42" s="433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</row>
    <row r="43" spans="1:97" s="35" customFormat="1" ht="12.75">
      <c r="A43" s="431"/>
      <c r="B43" s="431"/>
      <c r="C43" s="431" t="s">
        <v>6</v>
      </c>
      <c r="D43" s="431"/>
      <c r="E43" s="431"/>
      <c r="F43" s="431"/>
      <c r="G43" s="431"/>
      <c r="H43" s="431"/>
      <c r="I43" s="431"/>
      <c r="J43" s="431"/>
      <c r="K43" s="431"/>
      <c r="L43" s="431"/>
      <c r="M43" s="432"/>
      <c r="N43" s="431"/>
      <c r="O43" s="433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</row>
    <row r="44" ht="12.75">
      <c r="O44" s="34"/>
    </row>
  </sheetData>
  <sheetProtection/>
  <mergeCells count="9">
    <mergeCell ref="L3:M3"/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37" right="0.33" top="1" bottom="1" header="0.5" footer="0.5"/>
  <pageSetup fitToHeight="1" fitToWidth="1"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75" zoomScaleNormal="75" zoomScalePageLayoutView="0" workbookViewId="0" topLeftCell="A1">
      <selection activeCell="L23" sqref="L23:M27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9.140625" style="200" customWidth="1"/>
    <col min="15" max="15" width="11.7109375" style="0" customWidth="1"/>
  </cols>
  <sheetData>
    <row r="1" spans="1:15" ht="12.75">
      <c r="A1" s="85" t="s">
        <v>3</v>
      </c>
      <c r="B1" s="85" t="s">
        <v>24</v>
      </c>
      <c r="C1" s="85"/>
      <c r="D1" s="84"/>
      <c r="E1" s="84"/>
      <c r="F1" s="84"/>
      <c r="G1" s="84"/>
      <c r="H1" s="84"/>
      <c r="I1" s="84"/>
      <c r="J1" s="84"/>
      <c r="K1" s="84"/>
      <c r="L1" s="84"/>
      <c r="M1" s="293"/>
      <c r="N1" s="84"/>
      <c r="O1" s="84"/>
    </row>
    <row r="2" spans="1:15" ht="19.5" thickBot="1">
      <c r="A2" s="85" t="s">
        <v>4</v>
      </c>
      <c r="B2" s="86" t="s">
        <v>65</v>
      </c>
      <c r="C2" s="85"/>
      <c r="D2" s="84"/>
      <c r="E2" s="84"/>
      <c r="F2" s="84"/>
      <c r="G2" s="84"/>
      <c r="H2" s="84"/>
      <c r="I2" s="84"/>
      <c r="J2" s="84"/>
      <c r="K2" s="84"/>
      <c r="L2" s="84"/>
      <c r="M2" s="293"/>
      <c r="N2" s="84"/>
      <c r="O2" s="84"/>
    </row>
    <row r="3" spans="1:15" ht="39" thickBot="1">
      <c r="A3" s="85"/>
      <c r="B3" s="85"/>
      <c r="C3" s="85"/>
      <c r="D3" s="862" t="s">
        <v>7</v>
      </c>
      <c r="E3" s="869"/>
      <c r="F3" s="869"/>
      <c r="G3" s="869"/>
      <c r="H3" s="869"/>
      <c r="I3" s="869"/>
      <c r="J3" s="869"/>
      <c r="K3" s="870"/>
      <c r="L3" s="254"/>
      <c r="M3" s="119" t="s">
        <v>8</v>
      </c>
      <c r="N3" s="119" t="s">
        <v>98</v>
      </c>
      <c r="O3" s="85"/>
    </row>
    <row r="4" spans="1:15" ht="12.75">
      <c r="A4" s="125" t="s">
        <v>0</v>
      </c>
      <c r="B4" s="125" t="s">
        <v>1</v>
      </c>
      <c r="C4" s="125" t="s">
        <v>2</v>
      </c>
      <c r="D4" s="112" t="s">
        <v>23</v>
      </c>
      <c r="E4" s="87" t="s">
        <v>5</v>
      </c>
      <c r="F4" s="87" t="s">
        <v>25</v>
      </c>
      <c r="G4" s="87" t="s">
        <v>26</v>
      </c>
      <c r="H4" s="87" t="s">
        <v>28</v>
      </c>
      <c r="I4" s="87" t="s">
        <v>27</v>
      </c>
      <c r="J4" s="87" t="s">
        <v>30</v>
      </c>
      <c r="K4" s="113" t="s">
        <v>29</v>
      </c>
      <c r="L4" s="259"/>
      <c r="M4" s="120"/>
      <c r="N4" s="123"/>
      <c r="O4" s="85"/>
    </row>
    <row r="5" spans="1:15" ht="12.75">
      <c r="A5" s="121" t="str">
        <f aca="true" t="shared" si="0" ref="A5:A10">A18</f>
        <v>EL1</v>
      </c>
      <c r="B5" s="121" t="str">
        <f>'CLC Dual Meets'!A20</f>
        <v>ANTONIO BETT</v>
      </c>
      <c r="C5" s="120"/>
      <c r="D5" s="114">
        <f>IF('CLC Dual Meets'!C20&lt;0.1,"",'CLC Dual Meets'!C20)</f>
        <v>2</v>
      </c>
      <c r="E5" s="88">
        <f>IF('CLC Dual Meets'!Q20&lt;0.1,"",'CLC Dual Meets'!Q20)</f>
        <v>3.5</v>
      </c>
      <c r="F5" s="88">
        <f>IF('CLC Dual Meets'!M65&lt;0.1,"",'CLC Dual Meets'!M65)</f>
        <v>5</v>
      </c>
      <c r="G5" s="88">
        <f>IF('CLC Dual Meets'!M80&lt;0.1,"",'CLC Dual Meets'!M80)</f>
        <v>3.5</v>
      </c>
      <c r="H5" s="88">
        <f>IF('CLC Dual Meets'!M110&lt;0.1,"",'CLC Dual Meets'!M110)</f>
        <v>5</v>
      </c>
      <c r="I5" s="88">
        <f>IF('CLC Dual Meets'!C140&lt;0.1,"",'CLC Dual Meets'!C140)</f>
        <v>4.5</v>
      </c>
      <c r="J5" s="88">
        <f>IF('CLC Dual Meets'!J155&lt;0.1,"",'CLC Dual Meets'!J155)</f>
      </c>
      <c r="K5" s="115">
        <f>IF('CLC Dual Meets'!C215&lt;0.1,"",'CLC Dual Meets'!C215)</f>
        <v>5</v>
      </c>
      <c r="L5" s="260"/>
      <c r="M5" s="120"/>
      <c r="N5" s="123">
        <f>SUM(D5:M5)</f>
        <v>28.5</v>
      </c>
      <c r="O5" s="85"/>
    </row>
    <row r="6" spans="1:15" ht="12.75">
      <c r="A6" s="121" t="str">
        <f t="shared" si="0"/>
        <v>EL2</v>
      </c>
      <c r="B6" s="121" t="str">
        <f>'CLC Dual Meets'!A21</f>
        <v>JAKE SHOVAN</v>
      </c>
      <c r="C6" s="120"/>
      <c r="D6" s="114">
        <f>IF('CLC Dual Meets'!C21&lt;0.1,"",'CLC Dual Meets'!C21)</f>
        <v>3</v>
      </c>
      <c r="E6" s="88">
        <f>IF('CLC Dual Meets'!Q21&lt;0.1,"",'CLC Dual Meets'!Q21)</f>
        <v>3.5</v>
      </c>
      <c r="F6" s="88">
        <f>IF('CLC Dual Meets'!M66&lt;0.1,"",'CLC Dual Meets'!M66)</f>
      </c>
      <c r="G6" s="88">
        <f>IF('CLC Dual Meets'!M81&lt;0.1,"",'CLC Dual Meets'!M81)</f>
      </c>
      <c r="H6" s="88">
        <f>IF('CLC Dual Meets'!M111&lt;0.1,"",'CLC Dual Meets'!M111)</f>
      </c>
      <c r="I6" s="88">
        <f>IF('CLC Dual Meets'!C141&lt;0.1,"",'CLC Dual Meets'!C141)</f>
        <v>4.5</v>
      </c>
      <c r="J6" s="88">
        <f>IF('CLC Dual Meets'!J156&lt;0.1,"",'CLC Dual Meets'!J156)</f>
      </c>
      <c r="K6" s="115">
        <f>IF('CLC Dual Meets'!C216&lt;0.1,"",'CLC Dual Meets'!C216)</f>
      </c>
      <c r="L6" s="260"/>
      <c r="M6" s="120"/>
      <c r="N6" s="123">
        <f aca="true" t="shared" si="1" ref="N6:N14">SUM(D6:M6)</f>
        <v>11</v>
      </c>
      <c r="O6" s="85"/>
    </row>
    <row r="7" spans="1:15" ht="12.75">
      <c r="A7" s="121" t="str">
        <f t="shared" si="0"/>
        <v>EL3</v>
      </c>
      <c r="B7" s="121" t="str">
        <f>'CLC Dual Meets'!A22</f>
        <v>ELLIOT VAN OSS</v>
      </c>
      <c r="C7" s="120"/>
      <c r="D7" s="114">
        <f>IF('CLC Dual Meets'!C22&lt;0.1,"",'CLC Dual Meets'!C22)</f>
        <v>1</v>
      </c>
      <c r="E7" s="88">
        <f>IF('CLC Dual Meets'!Q22&lt;0.1,"",'CLC Dual Meets'!Q22)</f>
      </c>
      <c r="F7" s="88">
        <f>IF('CLC Dual Meets'!M67&lt;0.1,"",'CLC Dual Meets'!M67)</f>
      </c>
      <c r="G7" s="88">
        <f>IF('CLC Dual Meets'!M82&lt;0.1,"",'CLC Dual Meets'!M82)</f>
      </c>
      <c r="H7" s="88">
        <f>IF('CLC Dual Meets'!M112&lt;0.1,"",'CLC Dual Meets'!M112)</f>
        <v>4</v>
      </c>
      <c r="I7" s="88">
        <f>IF('CLC Dual Meets'!C142&lt;0.1,"",'CLC Dual Meets'!C142)</f>
      </c>
      <c r="J7" s="88">
        <f>IF('CLC Dual Meets'!J157&lt;0.1,"",'CLC Dual Meets'!J157)</f>
      </c>
      <c r="K7" s="115">
        <f>IF('CLC Dual Meets'!C217&lt;0.1,"",'CLC Dual Meets'!C217)</f>
      </c>
      <c r="L7" s="260"/>
      <c r="M7" s="120"/>
      <c r="N7" s="123">
        <f t="shared" si="1"/>
        <v>5</v>
      </c>
      <c r="O7" s="85"/>
    </row>
    <row r="8" spans="1:15" ht="12.75">
      <c r="A8" s="121" t="str">
        <f t="shared" si="0"/>
        <v>EL4</v>
      </c>
      <c r="B8" s="121" t="str">
        <f>'CLC Dual Meets'!A23</f>
        <v>STEPHEN CLEMONS</v>
      </c>
      <c r="C8" s="120"/>
      <c r="D8" s="114">
        <f>IF('CLC Dual Meets'!C23&lt;0.1,"",'CLC Dual Meets'!C23)</f>
      </c>
      <c r="E8" s="88">
        <f>IF('CLC Dual Meets'!Q23&lt;0.1,"",'CLC Dual Meets'!Q23)</f>
      </c>
      <c r="F8" s="88">
        <f>IF('CLC Dual Meets'!M68&lt;0.1,"",'CLC Dual Meets'!M68)</f>
      </c>
      <c r="G8" s="88">
        <f>IF('CLC Dual Meets'!M83&lt;0.1,"",'CLC Dual Meets'!M83)</f>
      </c>
      <c r="H8" s="88">
        <f>IF('CLC Dual Meets'!M113&lt;0.1,"",'CLC Dual Meets'!M113)</f>
      </c>
      <c r="I8" s="88">
        <f>IF('CLC Dual Meets'!C143&lt;0.1,"",'CLC Dual Meets'!C143)</f>
      </c>
      <c r="J8" s="88">
        <f>IF('CLC Dual Meets'!J158&lt;0.1,"",'CLC Dual Meets'!J158)</f>
      </c>
      <c r="K8" s="115">
        <f>IF('CLC Dual Meets'!C218&lt;0.1,"",'CLC Dual Meets'!C218)</f>
      </c>
      <c r="L8" s="260"/>
      <c r="M8" s="120"/>
      <c r="N8" s="123">
        <f t="shared" si="1"/>
        <v>0</v>
      </c>
      <c r="O8" s="85"/>
    </row>
    <row r="9" spans="1:15" ht="12.75">
      <c r="A9" s="121" t="str">
        <f t="shared" si="0"/>
        <v>EL5</v>
      </c>
      <c r="B9" s="121" t="str">
        <f>'CLC Dual Meets'!A24</f>
        <v>BRENNAN CAIN</v>
      </c>
      <c r="C9" s="120" t="s">
        <v>6</v>
      </c>
      <c r="D9" s="114">
        <f>IF('CLC Dual Meets'!C24&lt;0.1,"",'CLC Dual Meets'!C24)</f>
      </c>
      <c r="E9" s="88">
        <f>IF('CLC Dual Meets'!Q24&lt;0.1,"",'CLC Dual Meets'!Q24)</f>
      </c>
      <c r="F9" s="88">
        <f>IF('CLC Dual Meets'!M69&lt;0.1,"",'CLC Dual Meets'!M69)</f>
        <v>2.5</v>
      </c>
      <c r="G9" s="88">
        <f>IF('CLC Dual Meets'!M84&lt;0.1,"",'CLC Dual Meets'!M84)</f>
        <v>2</v>
      </c>
      <c r="H9" s="88">
        <f>IF('CLC Dual Meets'!M114&lt;0.1,"",'CLC Dual Meets'!M114)</f>
      </c>
      <c r="I9" s="88">
        <f>IF('CLC Dual Meets'!C144&lt;0.1,"",'CLC Dual Meets'!C144)</f>
        <v>3</v>
      </c>
      <c r="J9" s="88">
        <f>IF('CLC Dual Meets'!J159&lt;0.1,"",'CLC Dual Meets'!J159)</f>
        <v>3</v>
      </c>
      <c r="K9" s="115">
        <f>IF('CLC Dual Meets'!C219&lt;0.1,"",'CLC Dual Meets'!C219)</f>
      </c>
      <c r="L9" s="260"/>
      <c r="M9" s="120"/>
      <c r="N9" s="123">
        <f t="shared" si="1"/>
        <v>10.5</v>
      </c>
      <c r="O9" s="85"/>
    </row>
    <row r="10" spans="1:15" ht="12.75">
      <c r="A10" s="121" t="str">
        <f t="shared" si="0"/>
        <v>EL6</v>
      </c>
      <c r="B10" s="121" t="str">
        <f>'CLC Dual Meets'!A25</f>
        <v>ANTHONY KLAHN</v>
      </c>
      <c r="C10" s="120" t="s">
        <v>6</v>
      </c>
      <c r="D10" s="114">
        <f>IF('CLC Dual Meets'!C25&lt;0.1,"",'CLC Dual Meets'!C25)</f>
      </c>
      <c r="E10" s="88">
        <f>IF('CLC Dual Meets'!Q25&lt;0.1,"",'CLC Dual Meets'!Q25)</f>
      </c>
      <c r="F10" s="88">
        <f>IF('CLC Dual Meets'!M70&lt;0.1,"",'CLC Dual Meets'!M70)</f>
      </c>
      <c r="G10" s="88">
        <f>IF('CLC Dual Meets'!M85&lt;0.1,"",'CLC Dual Meets'!M85)</f>
      </c>
      <c r="H10" s="88">
        <f>IF('CLC Dual Meets'!M115&lt;0.1,"",'CLC Dual Meets'!M115)</f>
      </c>
      <c r="I10" s="88">
        <f>IF('CLC Dual Meets'!C145&lt;0.1,"",'CLC Dual Meets'!C145)</f>
      </c>
      <c r="J10" s="88">
        <f>IF('CLC Dual Meets'!J160&lt;0.1,"",'CLC Dual Meets'!J160)</f>
      </c>
      <c r="K10" s="115">
        <f>IF('CLC Dual Meets'!C220&lt;0.1,"",'CLC Dual Meets'!C220)</f>
      </c>
      <c r="L10" s="260"/>
      <c r="M10" s="120"/>
      <c r="N10" s="123">
        <f t="shared" si="1"/>
        <v>0</v>
      </c>
      <c r="O10" s="85"/>
    </row>
    <row r="11" spans="1:15" ht="12.75">
      <c r="A11" s="244"/>
      <c r="B11" s="121">
        <f>'CLC Dual Meets'!A26</f>
        <v>0</v>
      </c>
      <c r="C11" s="120" t="s">
        <v>6</v>
      </c>
      <c r="D11" s="114">
        <f>IF('CLC Dual Meets'!C26&lt;0.1,"",'CLC Dual Meets'!C26)</f>
      </c>
      <c r="E11" s="88">
        <f>IF('CLC Dual Meets'!Q26&lt;0.1,"",'CLC Dual Meets'!Q26)</f>
      </c>
      <c r="F11" s="88">
        <f>IF('CLC Dual Meets'!M71&lt;0.1,"",'CLC Dual Meets'!M71)</f>
      </c>
      <c r="G11" s="88">
        <f>IF('CLC Dual Meets'!M86&lt;0.1,"",'CLC Dual Meets'!M86)</f>
      </c>
      <c r="H11" s="88">
        <f>IF('CLC Dual Meets'!M116&lt;0.1,"",'CLC Dual Meets'!M116)</f>
      </c>
      <c r="I11" s="88">
        <f>IF('CLC Dual Meets'!C146&lt;0.1,"",'CLC Dual Meets'!C146)</f>
      </c>
      <c r="J11" s="88">
        <f>IF('CLC Dual Meets'!J161&lt;0.1,"",'CLC Dual Meets'!J161)</f>
      </c>
      <c r="K11" s="115">
        <f>IF('CLC Dual Meets'!C221&lt;0.1,"",'CLC Dual Meets'!C221)</f>
      </c>
      <c r="L11" s="260"/>
      <c r="M11" s="120"/>
      <c r="N11" s="123">
        <f>SUM(D11:M11)</f>
        <v>0</v>
      </c>
      <c r="O11" s="85"/>
    </row>
    <row r="12" spans="1:15" ht="12.75">
      <c r="A12" s="244"/>
      <c r="B12" s="121">
        <f>'CLC Dual Meets'!A27</f>
        <v>0</v>
      </c>
      <c r="C12" s="120" t="s">
        <v>6</v>
      </c>
      <c r="D12" s="114">
        <f>IF('CLC Dual Meets'!C27&lt;0.1,"",'CLC Dual Meets'!C27)</f>
      </c>
      <c r="E12" s="88">
        <f>IF('CLC Dual Meets'!Q27&lt;0.1,"",'CLC Dual Meets'!Q27)</f>
      </c>
      <c r="F12" s="88">
        <f>IF('CLC Dual Meets'!M72&lt;0.1,"",'CLC Dual Meets'!M72)</f>
      </c>
      <c r="G12" s="88">
        <f>IF('CLC Dual Meets'!M87&lt;0.1,"",'CLC Dual Meets'!M87)</f>
      </c>
      <c r="H12" s="88">
        <f>IF('CLC Dual Meets'!M117&lt;0.1,"",'CLC Dual Meets'!M117)</f>
      </c>
      <c r="I12" s="88">
        <f>IF('CLC Dual Meets'!C147&lt;0.1,"",'CLC Dual Meets'!C147)</f>
      </c>
      <c r="J12" s="88">
        <f>IF('CLC Dual Meets'!J162&lt;0.1,"",'CLC Dual Meets'!J162)</f>
      </c>
      <c r="K12" s="115">
        <f>IF('CLC Dual Meets'!C222&lt;0.1,"",'CLC Dual Meets'!C222)</f>
      </c>
      <c r="L12" s="260"/>
      <c r="M12" s="120"/>
      <c r="N12" s="123">
        <f>SUM(D12:M12)</f>
        <v>0</v>
      </c>
      <c r="O12" s="85"/>
    </row>
    <row r="13" spans="1:15" ht="12.75">
      <c r="A13" s="244"/>
      <c r="B13" s="121">
        <f>'CLC Dual Meets'!A28</f>
        <v>0</v>
      </c>
      <c r="C13" s="120" t="s">
        <v>6</v>
      </c>
      <c r="D13" s="114">
        <f>IF('CLC Dual Meets'!C28&lt;0.1,"",'CLC Dual Meets'!C28)</f>
      </c>
      <c r="E13" s="88">
        <f>IF('CLC Dual Meets'!Q28&lt;0.1,"",'CLC Dual Meets'!Q28)</f>
      </c>
      <c r="F13" s="88">
        <f>IF('CLC Dual Meets'!M73&lt;0.1,"",'CLC Dual Meets'!M73)</f>
      </c>
      <c r="G13" s="88">
        <f>IF('CLC Dual Meets'!M88&lt;0.1,"",'CLC Dual Meets'!M88)</f>
      </c>
      <c r="H13" s="88">
        <f>IF('CLC Dual Meets'!M118&lt;0.1,"",'CLC Dual Meets'!M118)</f>
      </c>
      <c r="I13" s="88">
        <f>IF('CLC Dual Meets'!C148&lt;0.1,"",'CLC Dual Meets'!C148)</f>
      </c>
      <c r="J13" s="88">
        <f>IF('CLC Dual Meets'!J163&lt;0.1,"",'CLC Dual Meets'!J163)</f>
      </c>
      <c r="K13" s="115">
        <f>IF('CLC Dual Meets'!C223&lt;0.1,"",'CLC Dual Meets'!C223)</f>
      </c>
      <c r="L13" s="260"/>
      <c r="M13" s="120"/>
      <c r="N13" s="123">
        <f>SUM(D13:M13)</f>
        <v>0</v>
      </c>
      <c r="O13" s="85"/>
    </row>
    <row r="14" spans="1:15" ht="13.5" thickBot="1">
      <c r="A14" s="122" t="str">
        <f>A27</f>
        <v>EL7</v>
      </c>
      <c r="B14" s="122">
        <f>'CLC Dual Meets'!A29</f>
        <v>0</v>
      </c>
      <c r="C14" s="294" t="s">
        <v>6</v>
      </c>
      <c r="D14" s="116">
        <f>IF('CLC Dual Meets'!C29&lt;0.1,"",'CLC Dual Meets'!C29)</f>
      </c>
      <c r="E14" s="117">
        <f>IF('CLC Dual Meets'!Q29&lt;0.1,"",'CLC Dual Meets'!Q29)</f>
      </c>
      <c r="F14" s="117">
        <f>IF('CLC Dual Meets'!M74&lt;0.1,"",'CLC Dual Meets'!M74)</f>
      </c>
      <c r="G14" s="117">
        <f>IF('CLC Dual Meets'!M89&lt;0.1,"",'CLC Dual Meets'!M89)</f>
      </c>
      <c r="H14" s="117">
        <f>IF('CLC Dual Meets'!M119&lt;0.1,"",'CLC Dual Meets'!M119)</f>
      </c>
      <c r="I14" s="117">
        <f>IF('CLC Dual Meets'!C149&lt;0.1,"",'CLC Dual Meets'!C149)</f>
      </c>
      <c r="J14" s="88">
        <f>IF('CLC Dual Meets'!J164&lt;0.1,"",'CLC Dual Meets'!J164)</f>
      </c>
      <c r="K14" s="118">
        <f>IF('CLC Dual Meets'!C224&lt;0.1,"",'CLC Dual Meets'!C224)</f>
      </c>
      <c r="L14" s="261"/>
      <c r="M14" s="294"/>
      <c r="N14" s="124">
        <f t="shared" si="1"/>
        <v>0</v>
      </c>
      <c r="O14" s="85"/>
    </row>
    <row r="15" spans="1:15" ht="13.5" thickBot="1">
      <c r="A15" s="84" t="s">
        <v>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293"/>
      <c r="N15" s="84"/>
      <c r="O15" s="85"/>
    </row>
    <row r="16" spans="1:15" ht="26.25" thickBot="1">
      <c r="A16" s="84"/>
      <c r="B16" s="84"/>
      <c r="C16" s="84"/>
      <c r="D16" s="862" t="s">
        <v>7</v>
      </c>
      <c r="E16" s="869"/>
      <c r="F16" s="869"/>
      <c r="G16" s="869"/>
      <c r="H16" s="869"/>
      <c r="I16" s="869"/>
      <c r="J16" s="869"/>
      <c r="K16" s="870"/>
      <c r="L16" s="862"/>
      <c r="M16" s="863"/>
      <c r="N16" s="119" t="s">
        <v>66</v>
      </c>
      <c r="O16" s="111" t="s">
        <v>54</v>
      </c>
    </row>
    <row r="17" spans="1:15" ht="12.75">
      <c r="A17" s="125" t="s">
        <v>0</v>
      </c>
      <c r="B17" s="125" t="s">
        <v>1</v>
      </c>
      <c r="C17" s="125" t="s">
        <v>2</v>
      </c>
      <c r="D17" s="112" t="s">
        <v>23</v>
      </c>
      <c r="E17" s="87" t="s">
        <v>5</v>
      </c>
      <c r="F17" s="87" t="s">
        <v>25</v>
      </c>
      <c r="G17" s="87" t="s">
        <v>26</v>
      </c>
      <c r="H17" s="87" t="s">
        <v>28</v>
      </c>
      <c r="I17" s="87" t="s">
        <v>27</v>
      </c>
      <c r="J17" s="87" t="s">
        <v>30</v>
      </c>
      <c r="K17" s="113" t="s">
        <v>29</v>
      </c>
      <c r="L17" s="259"/>
      <c r="M17" s="120"/>
      <c r="N17" s="201"/>
      <c r="O17" s="108"/>
    </row>
    <row r="18" spans="1:16" ht="12.75">
      <c r="A18" s="121" t="s">
        <v>58</v>
      </c>
      <c r="B18" s="121" t="str">
        <f aca="true" t="shared" si="2" ref="B18:B27">B5</f>
        <v>ANTONIO BETT</v>
      </c>
      <c r="C18" s="121" t="s">
        <v>6</v>
      </c>
      <c r="D18" s="114">
        <f>IF('CLC Dual Meets'!B20&lt;1,"",'CLC Dual Meets'!B20)</f>
        <v>43</v>
      </c>
      <c r="E18" s="88">
        <f>IF('CLC Dual Meets'!P20&lt;1,"",'CLC Dual Meets'!P20)</f>
        <v>43</v>
      </c>
      <c r="F18" s="88">
        <f>IF('CLC Dual Meets'!L65&lt;1,"",'CLC Dual Meets'!L65)</f>
        <v>40</v>
      </c>
      <c r="G18" s="88">
        <f>IF('CLC Dual Meets'!L80&lt;1,"",'CLC Dual Meets'!L80)</f>
        <v>42</v>
      </c>
      <c r="H18" s="88">
        <f>IF('CLC Dual Meets'!L110&lt;1,"",'CLC Dual Meets'!L110)</f>
        <v>42</v>
      </c>
      <c r="I18" s="88">
        <f>IF('CLC Dual Meets'!B140&lt;1,"",'CLC Dual Meets'!B140)</f>
        <v>45</v>
      </c>
      <c r="J18" s="88">
        <f>IF('CLC Dual Meets'!I155&lt;1,"",'CLC Dual Meets'!I155)</f>
        <v>49</v>
      </c>
      <c r="K18" s="115">
        <f>IF('CLC Dual Meets'!B215&lt;1,"",'CLC Dual Meets'!B215)</f>
        <v>41</v>
      </c>
      <c r="L18" s="259">
        <f>VLOOKUP($B18,'CLC TOURNAMENT INDIVIDUAL'!$C$6:'CLC TOURNAMENT INDIVIDUAL'!$Y$450,12,FALSE)</f>
        <v>34</v>
      </c>
      <c r="M18" s="120">
        <f>VLOOKUP($B18,'CLC TOURNAMENT INDIVIDUAL'!$C$6:'CLC TOURNAMENT INDIVIDUAL'!$Y$450,22,FALSE)</f>
        <v>43</v>
      </c>
      <c r="N18" s="201">
        <f>IF(P18&lt;6,AVERAGE(D18:M18),(SUM(D18:M18)-MAX(D18:M18))/(P18-1))</f>
        <v>41.44444444444444</v>
      </c>
      <c r="O18" s="109">
        <f>((N18-$N$41)*0.96)*(113/$N$42)+36</f>
        <v>42.27020581196581</v>
      </c>
      <c r="P18">
        <f>COUNTIF(D18:M18,"&gt;1")</f>
        <v>10</v>
      </c>
    </row>
    <row r="19" spans="1:16" ht="12.75">
      <c r="A19" s="121" t="s">
        <v>59</v>
      </c>
      <c r="B19" s="121" t="str">
        <f t="shared" si="2"/>
        <v>JAKE SHOVAN</v>
      </c>
      <c r="C19" s="121" t="s">
        <v>6</v>
      </c>
      <c r="D19" s="114">
        <f>IF('CLC Dual Meets'!B21&lt;1,"",'CLC Dual Meets'!B21)</f>
        <v>42</v>
      </c>
      <c r="E19" s="88">
        <f>IF('CLC Dual Meets'!P21&lt;1,"",'CLC Dual Meets'!P21)</f>
        <v>43</v>
      </c>
      <c r="F19" s="88">
        <f>IF('CLC Dual Meets'!L66&lt;1,"",'CLC Dual Meets'!L66)</f>
        <v>49</v>
      </c>
      <c r="G19" s="88">
        <f>IF('CLC Dual Meets'!L81&lt;1,"",'CLC Dual Meets'!L81)</f>
        <v>52</v>
      </c>
      <c r="H19" s="88">
        <f>IF('CLC Dual Meets'!L111&lt;1,"",'CLC Dual Meets'!L111)</f>
        <v>50</v>
      </c>
      <c r="I19" s="88">
        <f>IF('CLC Dual Meets'!B141&lt;1,"",'CLC Dual Meets'!B141)</f>
        <v>45</v>
      </c>
      <c r="J19" s="88">
        <f>IF('CLC Dual Meets'!I156&lt;1,"",'CLC Dual Meets'!I156)</f>
        <v>49</v>
      </c>
      <c r="K19" s="115">
        <f>IF('CLC Dual Meets'!B216&lt;1,"",'CLC Dual Meets'!B216)</f>
        <v>47</v>
      </c>
      <c r="L19" s="259">
        <f>VLOOKUP($B19,'CLC TOURNAMENT INDIVIDUAL'!$C$6:'CLC TOURNAMENT INDIVIDUAL'!$Y$450,12,FALSE)</f>
        <v>43</v>
      </c>
      <c r="M19" s="120">
        <f>VLOOKUP($B19,'CLC TOURNAMENT INDIVIDUAL'!$C$6:'CLC TOURNAMENT INDIVIDUAL'!$Y$450,22,FALSE)</f>
        <v>49</v>
      </c>
      <c r="N19" s="201">
        <f aca="true" t="shared" si="3" ref="N19:N27">IF(P19&lt;6,AVERAGE(D19:M19),(SUM(D19:M19)-MAX(D19:M19))/(P19-1))</f>
        <v>46.333333333333336</v>
      </c>
      <c r="O19" s="109">
        <f aca="true" t="shared" si="4" ref="O19:O27">((N19-$N$41)*0.96)*(113/$N$42)+36</f>
        <v>46.621768205128205</v>
      </c>
      <c r="P19">
        <f aca="true" t="shared" si="5" ref="P19:P27">COUNTIF(D19:M19,"&gt;1")</f>
        <v>10</v>
      </c>
    </row>
    <row r="20" spans="1:16" ht="12.75">
      <c r="A20" s="121" t="s">
        <v>60</v>
      </c>
      <c r="B20" s="121" t="str">
        <f t="shared" si="2"/>
        <v>ELLIOT VAN OSS</v>
      </c>
      <c r="C20" s="121" t="s">
        <v>6</v>
      </c>
      <c r="D20" s="114">
        <f>IF('CLC Dual Meets'!B22&lt;1,"",'CLC Dual Meets'!B22)</f>
        <v>44</v>
      </c>
      <c r="E20" s="88">
        <f>IF('CLC Dual Meets'!P22&lt;1,"",'CLC Dual Meets'!P22)</f>
        <v>49</v>
      </c>
      <c r="F20" s="88">
        <f>IF('CLC Dual Meets'!L67&lt;1,"",'CLC Dual Meets'!L67)</f>
      </c>
      <c r="G20" s="88">
        <f>IF('CLC Dual Meets'!L82&lt;1,"",'CLC Dual Meets'!L82)</f>
        <v>53</v>
      </c>
      <c r="H20" s="88">
        <f>IF('CLC Dual Meets'!L112&lt;1,"",'CLC Dual Meets'!L112)</f>
        <v>44</v>
      </c>
      <c r="I20" s="88">
        <f>IF('CLC Dual Meets'!B142&lt;1,"",'CLC Dual Meets'!B142)</f>
        <v>58</v>
      </c>
      <c r="J20" s="88">
        <f>IF('CLC Dual Meets'!I157&lt;1,"",'CLC Dual Meets'!I157)</f>
        <v>48</v>
      </c>
      <c r="K20" s="115">
        <f>IF('CLC Dual Meets'!B217&lt;1,"",'CLC Dual Meets'!B217)</f>
        <v>52</v>
      </c>
      <c r="L20" s="259">
        <f>VLOOKUP($B20,'CLC TOURNAMENT INDIVIDUAL'!$C$6:'CLC TOURNAMENT INDIVIDUAL'!$Y$450,12,FALSE)</f>
        <v>50</v>
      </c>
      <c r="M20" s="120">
        <f>VLOOKUP($B20,'CLC TOURNAMENT INDIVIDUAL'!$C$6:'CLC TOURNAMENT INDIVIDUAL'!$Y$450,22,FALSE)</f>
        <v>40</v>
      </c>
      <c r="N20" s="201">
        <f t="shared" si="3"/>
        <v>47.5</v>
      </c>
      <c r="O20" s="109">
        <f t="shared" si="4"/>
        <v>47.66020923076923</v>
      </c>
      <c r="P20">
        <f t="shared" si="5"/>
        <v>9</v>
      </c>
    </row>
    <row r="21" spans="1:16" ht="12.75">
      <c r="A21" s="121" t="s">
        <v>61</v>
      </c>
      <c r="B21" s="121" t="str">
        <f t="shared" si="2"/>
        <v>STEPHEN CLEMONS</v>
      </c>
      <c r="C21" s="121" t="s">
        <v>6</v>
      </c>
      <c r="D21" s="114">
        <f>IF('CLC Dual Meets'!B23&lt;1,"",'CLC Dual Meets'!B23)</f>
        <v>46</v>
      </c>
      <c r="E21" s="88">
        <f>IF('CLC Dual Meets'!P23&lt;1,"",'CLC Dual Meets'!P23)</f>
        <v>53</v>
      </c>
      <c r="F21" s="88">
        <f>IF('CLC Dual Meets'!L68&lt;1,"",'CLC Dual Meets'!L68)</f>
        <v>50</v>
      </c>
      <c r="G21" s="88">
        <f>IF('CLC Dual Meets'!L83&lt;1,"",'CLC Dual Meets'!L83)</f>
        <v>53</v>
      </c>
      <c r="H21" s="88">
        <f>IF('CLC Dual Meets'!L113&lt;1,"",'CLC Dual Meets'!L113)</f>
        <v>48</v>
      </c>
      <c r="I21" s="88">
        <f>IF('CLC Dual Meets'!B143&lt;1,"",'CLC Dual Meets'!B143)</f>
        <v>57</v>
      </c>
      <c r="J21" s="88">
        <f>IF('CLC Dual Meets'!I158&lt;1,"",'CLC Dual Meets'!I158)</f>
        <v>49</v>
      </c>
      <c r="K21" s="115">
        <f>IF('CLC Dual Meets'!B218&lt;1,"",'CLC Dual Meets'!B218)</f>
        <v>58</v>
      </c>
      <c r="L21" s="259">
        <f>VLOOKUP($B21,'CLC TOURNAMENT INDIVIDUAL'!$C$6:'CLC TOURNAMENT INDIVIDUAL'!$Y$450,12,FALSE)</f>
        <v>53</v>
      </c>
      <c r="M21" s="120">
        <f>VLOOKUP($B21,'CLC TOURNAMENT INDIVIDUAL'!$C$6:'CLC TOURNAMENT INDIVIDUAL'!$Y$450,22,FALSE)</f>
        <v>51</v>
      </c>
      <c r="N21" s="201">
        <f t="shared" si="3"/>
        <v>51.111111111111114</v>
      </c>
      <c r="O21" s="109">
        <f t="shared" si="4"/>
        <v>50.87443145299146</v>
      </c>
      <c r="P21">
        <f t="shared" si="5"/>
        <v>10</v>
      </c>
    </row>
    <row r="22" spans="1:16" ht="12.75">
      <c r="A22" s="121" t="s">
        <v>62</v>
      </c>
      <c r="B22" s="121" t="str">
        <f t="shared" si="2"/>
        <v>BRENNAN CAIN</v>
      </c>
      <c r="C22" s="121" t="s">
        <v>6</v>
      </c>
      <c r="D22" s="114">
        <f>IF('CLC Dual Meets'!B24&lt;1,"",'CLC Dual Meets'!B24)</f>
        <v>46</v>
      </c>
      <c r="E22" s="88">
        <f>IF('CLC Dual Meets'!P24&lt;1,"",'CLC Dual Meets'!P24)</f>
        <v>50</v>
      </c>
      <c r="F22" s="88">
        <f>IF('CLC Dual Meets'!L69&lt;1,"",'CLC Dual Meets'!L69)</f>
        <v>46</v>
      </c>
      <c r="G22" s="88">
        <f>IF('CLC Dual Meets'!L84&lt;1,"",'CLC Dual Meets'!L84)</f>
        <v>45</v>
      </c>
      <c r="H22" s="88">
        <f>IF('CLC Dual Meets'!L114&lt;1,"",'CLC Dual Meets'!L114)</f>
        <v>50</v>
      </c>
      <c r="I22" s="88">
        <f>IF('CLC Dual Meets'!B144&lt;1,"",'CLC Dual Meets'!B144)</f>
        <v>47</v>
      </c>
      <c r="J22" s="88">
        <f>IF('CLC Dual Meets'!I159&lt;1,"",'CLC Dual Meets'!I159)</f>
        <v>45</v>
      </c>
      <c r="K22" s="115">
        <f>IF('CLC Dual Meets'!B219&lt;1,"",'CLC Dual Meets'!B219)</f>
        <v>50</v>
      </c>
      <c r="L22" s="259">
        <f>VLOOKUP($B22,'CLC TOURNAMENT INDIVIDUAL'!$C$6:'CLC TOURNAMENT INDIVIDUAL'!$Y$450,12,FALSE)</f>
        <v>48</v>
      </c>
      <c r="M22" s="120">
        <f>VLOOKUP($B22,'CLC TOURNAMENT INDIVIDUAL'!$C$6:'CLC TOURNAMENT INDIVIDUAL'!$Y$450,22,FALSE)</f>
        <v>46</v>
      </c>
      <c r="N22" s="201">
        <f t="shared" si="3"/>
        <v>47</v>
      </c>
      <c r="O22" s="109">
        <f t="shared" si="4"/>
        <v>47.215163076923076</v>
      </c>
      <c r="P22">
        <f t="shared" si="5"/>
        <v>10</v>
      </c>
    </row>
    <row r="23" spans="1:16" ht="12.75">
      <c r="A23" s="121" t="s">
        <v>63</v>
      </c>
      <c r="B23" s="121" t="str">
        <f t="shared" si="2"/>
        <v>ANTHONY KLAHN</v>
      </c>
      <c r="C23" s="121" t="s">
        <v>6</v>
      </c>
      <c r="D23" s="114">
        <f>IF('CLC Dual Meets'!B25&lt;1,"",'CLC Dual Meets'!B25)</f>
      </c>
      <c r="E23" s="88">
        <f>IF('CLC Dual Meets'!P25&lt;1,"",'CLC Dual Meets'!P25)</f>
      </c>
      <c r="F23" s="88">
        <f>IF('CLC Dual Meets'!L70&lt;1,"",'CLC Dual Meets'!L70)</f>
        <v>64</v>
      </c>
      <c r="G23" s="88">
        <f>IF('CLC Dual Meets'!L85&lt;1,"",'CLC Dual Meets'!L85)</f>
      </c>
      <c r="H23" s="88">
        <f>IF('CLC Dual Meets'!L115&lt;1,"",'CLC Dual Meets'!L115)</f>
      </c>
      <c r="I23" s="88">
        <f>IF('CLC Dual Meets'!B145&lt;1,"",'CLC Dual Meets'!B145)</f>
      </c>
      <c r="J23" s="88">
        <f>IF('CLC Dual Meets'!I160&lt;1,"",'CLC Dual Meets'!I160)</f>
      </c>
      <c r="K23" s="115">
        <f>IF('CLC Dual Meets'!B220&lt;1,"",'CLC Dual Meets'!B220)</f>
      </c>
      <c r="L23" s="259"/>
      <c r="M23" s="120"/>
      <c r="N23" s="201">
        <f t="shared" si="3"/>
        <v>64</v>
      </c>
      <c r="O23" s="109">
        <f t="shared" si="4"/>
        <v>62.34673230769231</v>
      </c>
      <c r="P23">
        <f t="shared" si="5"/>
        <v>1</v>
      </c>
    </row>
    <row r="24" spans="1:16" ht="12.75">
      <c r="A24" s="244"/>
      <c r="B24" s="121">
        <f t="shared" si="2"/>
        <v>0</v>
      </c>
      <c r="C24" s="121" t="s">
        <v>6</v>
      </c>
      <c r="D24" s="114">
        <f>IF('CLC Dual Meets'!B26&lt;1,"",'CLC Dual Meets'!B26)</f>
      </c>
      <c r="E24" s="88">
        <f>IF('CLC Dual Meets'!P26&lt;1,"",'CLC Dual Meets'!P26)</f>
      </c>
      <c r="F24" s="88">
        <f>IF('CLC Dual Meets'!L71&lt;1,"",'CLC Dual Meets'!L71)</f>
      </c>
      <c r="G24" s="88">
        <f>IF('CLC Dual Meets'!L86&lt;1,"",'CLC Dual Meets'!L86)</f>
      </c>
      <c r="H24" s="88">
        <f>IF('CLC Dual Meets'!L116&lt;1,"",'CLC Dual Meets'!L116)</f>
      </c>
      <c r="I24" s="88">
        <f>IF('CLC Dual Meets'!B146&lt;1,"",'CLC Dual Meets'!B146)</f>
      </c>
      <c r="J24" s="88">
        <f>IF('CLC Dual Meets'!I161&lt;1,"",'CLC Dual Meets'!I161)</f>
      </c>
      <c r="K24" s="115">
        <f>IF('CLC Dual Meets'!B221&lt;1,"",'CLC Dual Meets'!B221)</f>
      </c>
      <c r="L24" s="259"/>
      <c r="M24" s="120"/>
      <c r="N24" s="201" t="e">
        <f t="shared" si="3"/>
        <v>#DIV/0!</v>
      </c>
      <c r="O24" s="109" t="e">
        <f t="shared" si="4"/>
        <v>#DIV/0!</v>
      </c>
      <c r="P24">
        <f t="shared" si="5"/>
        <v>0</v>
      </c>
    </row>
    <row r="25" spans="1:16" ht="12.75">
      <c r="A25" s="244"/>
      <c r="B25" s="121">
        <f t="shared" si="2"/>
        <v>0</v>
      </c>
      <c r="C25" s="121" t="s">
        <v>6</v>
      </c>
      <c r="D25" s="114">
        <f>IF('CLC Dual Meets'!B27&lt;1,"",'CLC Dual Meets'!B27)</f>
      </c>
      <c r="E25" s="88">
        <f>IF('CLC Dual Meets'!P27&lt;1,"",'CLC Dual Meets'!P27)</f>
      </c>
      <c r="F25" s="88">
        <f>IF('CLC Dual Meets'!L72&lt;1,"",'CLC Dual Meets'!L72)</f>
      </c>
      <c r="G25" s="88">
        <f>IF('CLC Dual Meets'!L87&lt;1,"",'CLC Dual Meets'!L87)</f>
      </c>
      <c r="H25" s="88">
        <f>IF('CLC Dual Meets'!L117&lt;1,"",'CLC Dual Meets'!L117)</f>
      </c>
      <c r="I25" s="88">
        <f>IF('CLC Dual Meets'!B147&lt;1,"",'CLC Dual Meets'!B147)</f>
      </c>
      <c r="J25" s="88">
        <f>IF('CLC Dual Meets'!I162&lt;1,"",'CLC Dual Meets'!I162)</f>
      </c>
      <c r="K25" s="115">
        <f>IF('CLC Dual Meets'!B222&lt;1,"",'CLC Dual Meets'!B222)</f>
      </c>
      <c r="L25" s="259"/>
      <c r="M25" s="120"/>
      <c r="N25" s="201" t="e">
        <f t="shared" si="3"/>
        <v>#DIV/0!</v>
      </c>
      <c r="O25" s="109" t="e">
        <f t="shared" si="4"/>
        <v>#DIV/0!</v>
      </c>
      <c r="P25">
        <f t="shared" si="5"/>
        <v>0</v>
      </c>
    </row>
    <row r="26" spans="1:16" ht="12.75">
      <c r="A26" s="244"/>
      <c r="B26" s="121">
        <f t="shared" si="2"/>
        <v>0</v>
      </c>
      <c r="C26" s="121" t="s">
        <v>6</v>
      </c>
      <c r="D26" s="114">
        <f>IF('CLC Dual Meets'!B28&lt;1,"",'CLC Dual Meets'!B28)</f>
      </c>
      <c r="E26" s="88">
        <f>IF('CLC Dual Meets'!P28&lt;1,"",'CLC Dual Meets'!P28)</f>
      </c>
      <c r="F26" s="88">
        <f>IF('CLC Dual Meets'!L73&lt;1,"",'CLC Dual Meets'!L73)</f>
      </c>
      <c r="G26" s="88">
        <f>IF('CLC Dual Meets'!L88&lt;1,"",'CLC Dual Meets'!L88)</f>
      </c>
      <c r="H26" s="88">
        <f>IF('CLC Dual Meets'!L118&lt;1,"",'CLC Dual Meets'!L118)</f>
      </c>
      <c r="I26" s="88">
        <f>IF('CLC Dual Meets'!B148&lt;1,"",'CLC Dual Meets'!B148)</f>
      </c>
      <c r="J26" s="88">
        <f>IF('CLC Dual Meets'!I163&lt;1,"",'CLC Dual Meets'!I163)</f>
      </c>
      <c r="K26" s="115">
        <f>IF('CLC Dual Meets'!B223&lt;1,"",'CLC Dual Meets'!B223)</f>
      </c>
      <c r="L26" s="259"/>
      <c r="M26" s="120"/>
      <c r="N26" s="201" t="e">
        <f t="shared" si="3"/>
        <v>#DIV/0!</v>
      </c>
      <c r="O26" s="109" t="e">
        <f t="shared" si="4"/>
        <v>#DIV/0!</v>
      </c>
      <c r="P26">
        <f t="shared" si="5"/>
        <v>0</v>
      </c>
    </row>
    <row r="27" spans="1:16" ht="13.5" thickBot="1">
      <c r="A27" s="122" t="s">
        <v>64</v>
      </c>
      <c r="B27" s="122">
        <f t="shared" si="2"/>
        <v>0</v>
      </c>
      <c r="C27" s="122" t="s">
        <v>6</v>
      </c>
      <c r="D27" s="116">
        <f>IF('CLC Dual Meets'!B29&lt;1,"",'CLC Dual Meets'!B29)</f>
      </c>
      <c r="E27" s="117">
        <f>IF('CLC Dual Meets'!P29&lt;1,"",'CLC Dual Meets'!P29)</f>
      </c>
      <c r="F27" s="117">
        <f>IF('CLC Dual Meets'!L74&lt;1,"",'CLC Dual Meets'!L74)</f>
      </c>
      <c r="G27" s="117">
        <f>IF('CLC Dual Meets'!L89&lt;1,"",'CLC Dual Meets'!L89)</f>
      </c>
      <c r="H27" s="117">
        <f>IF('CLC Dual Meets'!L119&lt;1,"",'CLC Dual Meets'!L119)</f>
      </c>
      <c r="I27" s="117">
        <f>IF('CLC Dual Meets'!B149&lt;1,"",'CLC Dual Meets'!B149)</f>
      </c>
      <c r="J27" s="117">
        <f>IF('CLC Dual Meets'!I164&lt;1,"",'CLC Dual Meets'!I164)</f>
      </c>
      <c r="K27" s="118">
        <f>IF('CLC Dual Meets'!B224&lt;1,"",'CLC Dual Meets'!B224)</f>
      </c>
      <c r="L27" s="316"/>
      <c r="M27" s="294"/>
      <c r="N27" s="201" t="e">
        <f t="shared" si="3"/>
        <v>#DIV/0!</v>
      </c>
      <c r="O27" s="110" t="e">
        <f t="shared" si="4"/>
        <v>#DIV/0!</v>
      </c>
      <c r="P27">
        <f t="shared" si="5"/>
        <v>0</v>
      </c>
    </row>
    <row r="28" spans="1:15" ht="13.5" thickBot="1">
      <c r="A28" s="84"/>
      <c r="B28" s="864" t="s">
        <v>40</v>
      </c>
      <c r="C28" s="866"/>
      <c r="D28" s="99">
        <f>IF('CLC Dual Meets'!B30&lt;1,"",'CLC Dual Meets'!B30)</f>
        <v>175</v>
      </c>
      <c r="E28" s="100">
        <f>IF('CLC Dual Meets'!P30&lt;1,"",'CLC Dual Meets'!P30)</f>
        <v>185</v>
      </c>
      <c r="F28" s="100">
        <f>IF('CLC Dual Meets'!L75&lt;1,"",'CLC Dual Meets'!L75)</f>
        <v>185</v>
      </c>
      <c r="G28" s="100">
        <f>IF('CLC Dual Meets'!L90&lt;1,"",'CLC Dual Meets'!L90)</f>
        <v>192</v>
      </c>
      <c r="H28" s="100">
        <f>IF('CLC Dual Meets'!L120&lt;1,"",'CLC Dual Meets'!L120)</f>
        <v>184</v>
      </c>
      <c r="I28" s="100">
        <f>IF('CLC Dual Meets'!B150&lt;1,"",'CLC Dual Meets'!B150)</f>
        <v>194</v>
      </c>
      <c r="J28" s="100">
        <f>IF('CLC Dual Meets'!I165&lt;1,"",'CLC Dual Meets'!I165)</f>
        <v>191</v>
      </c>
      <c r="K28" s="101">
        <f>IF('CLC Dual Meets'!B225&lt;1,"",'CLC Dual Meets'!B225)</f>
        <v>190</v>
      </c>
      <c r="L28" s="262"/>
      <c r="M28" s="103"/>
      <c r="N28" s="104">
        <f>AVERAGE(D28:M28)</f>
        <v>187</v>
      </c>
      <c r="O28" s="97">
        <f>((N28-4*$N$41)*0.96)*(113/$N$42)+144</f>
        <v>187.97056</v>
      </c>
    </row>
    <row r="29" spans="1:15" ht="13.5" thickBot="1">
      <c r="A29" s="84"/>
      <c r="B29" s="864" t="s">
        <v>41</v>
      </c>
      <c r="C29" s="866"/>
      <c r="D29" s="99">
        <f>IF('CLC Dual Meets'!E30&lt;1,"",'CLC Dual Meets'!E30)</f>
        <v>178</v>
      </c>
      <c r="E29" s="100">
        <f>IF('CLC Dual Meets'!S30&lt;1,"",'CLC Dual Meets'!S30)</f>
        <v>178</v>
      </c>
      <c r="F29" s="100">
        <f>IF('CLC Dual Meets'!I75&lt;1,"",'CLC Dual Meets'!I75)</f>
        <v>190</v>
      </c>
      <c r="G29" s="100">
        <f>IF('CLC Dual Meets'!I90&lt;1,"",'CLC Dual Meets'!I90)</f>
        <v>174</v>
      </c>
      <c r="H29" s="100">
        <f>IF('CLC Dual Meets'!I120&lt;1,"",'CLC Dual Meets'!I120)</f>
        <v>189</v>
      </c>
      <c r="I29" s="100">
        <f>IF('CLC Dual Meets'!E150&lt;1,"",'CLC Dual Meets'!E150)</f>
        <v>201</v>
      </c>
      <c r="J29" s="100">
        <f>IF('CLC Dual Meets'!L165&lt;1,"",'CLC Dual Meets'!L165)</f>
        <v>176</v>
      </c>
      <c r="K29" s="101">
        <f>IF('CLC Dual Meets'!E225&lt;1,"",'CLC Dual Meets'!E225)</f>
        <v>180</v>
      </c>
      <c r="L29" s="263"/>
      <c r="M29" s="295"/>
      <c r="N29" s="105">
        <f>AVERAGE(D29:M29)</f>
        <v>183.25</v>
      </c>
      <c r="O29" s="98">
        <f>((N29-4*$N$41)*0.96)*(113/$N$42)+144</f>
        <v>184.63271384615385</v>
      </c>
    </row>
    <row r="30" spans="1:15" ht="13.5" hidden="1" thickBot="1">
      <c r="A30" s="84"/>
      <c r="B30" s="864" t="s">
        <v>42</v>
      </c>
      <c r="C30" s="865"/>
      <c r="D30" s="100">
        <f aca="true" t="shared" si="6" ref="D30:K30">IF(D28&lt;D29,1,IF(D28=D29,"",IF(D28&gt;D29,0)))</f>
        <v>1</v>
      </c>
      <c r="E30" s="100">
        <f t="shared" si="6"/>
        <v>0</v>
      </c>
      <c r="F30" s="100">
        <f t="shared" si="6"/>
        <v>1</v>
      </c>
      <c r="G30" s="100">
        <f t="shared" si="6"/>
        <v>0</v>
      </c>
      <c r="H30" s="100">
        <f t="shared" si="6"/>
        <v>1</v>
      </c>
      <c r="I30" s="100">
        <f t="shared" si="6"/>
        <v>1</v>
      </c>
      <c r="J30" s="100">
        <f t="shared" si="6"/>
        <v>0</v>
      </c>
      <c r="K30" s="101">
        <f t="shared" si="6"/>
        <v>0</v>
      </c>
      <c r="L30" s="264"/>
      <c r="M30" s="293"/>
      <c r="N30" s="84"/>
      <c r="O30" s="96"/>
    </row>
    <row r="31" spans="1:15" ht="13.5" thickBot="1">
      <c r="A31" s="84"/>
      <c r="B31" s="864" t="s">
        <v>55</v>
      </c>
      <c r="C31" s="866"/>
      <c r="D31" s="102" t="str">
        <f aca="true" t="shared" si="7" ref="D31:K31">IF(D28="","",IF(D28&lt;D29,"W",IF(D28=D29,"T",IF(D28&gt;D29,"L"))))</f>
        <v>W</v>
      </c>
      <c r="E31" s="102" t="str">
        <f t="shared" si="7"/>
        <v>L</v>
      </c>
      <c r="F31" s="102" t="str">
        <f t="shared" si="7"/>
        <v>W</v>
      </c>
      <c r="G31" s="102" t="str">
        <f t="shared" si="7"/>
        <v>L</v>
      </c>
      <c r="H31" s="102" t="str">
        <f t="shared" si="7"/>
        <v>W</v>
      </c>
      <c r="I31" s="102" t="str">
        <f t="shared" si="7"/>
        <v>W</v>
      </c>
      <c r="J31" s="102" t="str">
        <f t="shared" si="7"/>
        <v>L</v>
      </c>
      <c r="K31" s="102" t="str">
        <f t="shared" si="7"/>
        <v>L</v>
      </c>
      <c r="L31" s="265"/>
      <c r="M31" s="293"/>
      <c r="N31" s="84"/>
      <c r="O31" s="96"/>
    </row>
    <row r="32" spans="1:15" ht="13.5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293"/>
      <c r="N32" s="84"/>
      <c r="O32" s="96"/>
    </row>
    <row r="33" spans="1:15" ht="12.75">
      <c r="A33" s="84"/>
      <c r="B33" s="867" t="s">
        <v>45</v>
      </c>
      <c r="C33" s="95" t="s">
        <v>43</v>
      </c>
      <c r="D33" s="95" t="s">
        <v>44</v>
      </c>
      <c r="E33" s="253" t="s">
        <v>125</v>
      </c>
      <c r="F33" s="84"/>
      <c r="G33" s="84"/>
      <c r="H33" s="84"/>
      <c r="I33" s="84"/>
      <c r="J33" s="84"/>
      <c r="K33" s="84"/>
      <c r="L33" s="84"/>
      <c r="M33" s="293"/>
      <c r="N33" s="84"/>
      <c r="O33" s="96"/>
    </row>
    <row r="34" spans="1:15" ht="13.5" thickBot="1">
      <c r="A34" s="84"/>
      <c r="B34" s="868"/>
      <c r="C34" s="106">
        <f>SUM(D30:K30)</f>
        <v>4</v>
      </c>
      <c r="D34" s="106">
        <f>SUM(D40:K40)</f>
        <v>4</v>
      </c>
      <c r="E34" s="107">
        <f>COUNTIF(D31:K31,"t")</f>
        <v>0</v>
      </c>
      <c r="F34" s="84"/>
      <c r="G34" s="84"/>
      <c r="H34" s="84"/>
      <c r="I34" s="84"/>
      <c r="J34" s="84"/>
      <c r="K34" s="84"/>
      <c r="L34" s="84"/>
      <c r="M34" s="293"/>
      <c r="N34" s="84"/>
      <c r="O34" s="96"/>
    </row>
    <row r="35" spans="1:15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296"/>
      <c r="N35" s="89"/>
      <c r="O35" s="90"/>
    </row>
    <row r="36" spans="1:15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296"/>
      <c r="N36" s="89"/>
      <c r="O36" s="90"/>
    </row>
    <row r="37" spans="1:15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296"/>
      <c r="N37" s="89"/>
      <c r="O37" s="90"/>
    </row>
    <row r="38" spans="1:15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296"/>
      <c r="N38" s="89"/>
      <c r="O38" s="90"/>
    </row>
    <row r="39" spans="1:15" ht="13.5" thickBo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296"/>
      <c r="N39" s="89"/>
      <c r="O39" s="90"/>
    </row>
    <row r="40" spans="1:15" ht="13.5" thickBot="1">
      <c r="A40" s="89"/>
      <c r="B40" s="89"/>
      <c r="C40" s="89" t="s">
        <v>51</v>
      </c>
      <c r="D40" s="91">
        <f>IF(D28&lt;D29,0,IF(D28=D29,"",IF(D28&gt;D29,1)))</f>
        <v>0</v>
      </c>
      <c r="E40" s="91">
        <f aca="true" t="shared" si="8" ref="E40:K40">IF(E28&lt;E29,0,IF(E28=E29,"",IF(E28&gt;E29,1)))</f>
        <v>1</v>
      </c>
      <c r="F40" s="91">
        <f t="shared" si="8"/>
        <v>0</v>
      </c>
      <c r="G40" s="91">
        <f t="shared" si="8"/>
        <v>1</v>
      </c>
      <c r="H40" s="91">
        <f t="shared" si="8"/>
        <v>0</v>
      </c>
      <c r="I40" s="91">
        <f t="shared" si="8"/>
        <v>0</v>
      </c>
      <c r="J40" s="91">
        <f t="shared" si="8"/>
        <v>1</v>
      </c>
      <c r="K40" s="91">
        <f t="shared" si="8"/>
        <v>1</v>
      </c>
      <c r="L40" s="266"/>
      <c r="M40" s="296"/>
      <c r="N40" s="89"/>
      <c r="O40" s="90"/>
    </row>
    <row r="41" spans="1:15" ht="12.75">
      <c r="A41" s="89"/>
      <c r="B41" s="89"/>
      <c r="C41" s="89" t="s">
        <v>52</v>
      </c>
      <c r="D41" s="92">
        <f>IF('CLC Dual Meets'!B17&lt;1,"",'CLC Dual Meets'!B17)</f>
        <v>32.9</v>
      </c>
      <c r="E41" s="93">
        <f>IF('CLC Dual Meets'!P17&lt;1,"",'CLC Dual Meets'!P17)</f>
        <v>35.2</v>
      </c>
      <c r="F41" s="93">
        <f>IF('CLC Dual Meets'!I62&lt;1,"",'CLC Dual Meets'!I62)</f>
        <v>34.3</v>
      </c>
      <c r="G41" s="93">
        <f>IF('CLC Dual Meets'!I77&lt;1,"",'CLC Dual Meets'!I77)</f>
        <v>34.3</v>
      </c>
      <c r="H41" s="93">
        <f>IF('CLC Dual Meets'!I107&lt;1,"",'CLC Dual Meets'!I107)</f>
        <v>34.3</v>
      </c>
      <c r="I41" s="93">
        <f>IF('CLC Dual Meets'!B137&lt;1,"",'CLC Dual Meets'!B137)</f>
        <v>35.6</v>
      </c>
      <c r="J41" s="93">
        <f>IF('CLC Dual Meets'!I152&lt;1,"",'CLC Dual Meets'!I152)</f>
        <v>34.3</v>
      </c>
      <c r="K41" s="94">
        <f>IF('CLC Dual Meets'!B212&lt;1,"",'CLC Dual Meets'!B212)</f>
        <v>34.3</v>
      </c>
      <c r="L41" s="36"/>
      <c r="M41" s="36"/>
      <c r="N41" s="89">
        <f>AVERAGE(D41:M41)</f>
        <v>34.4</v>
      </c>
      <c r="O41" s="90"/>
    </row>
    <row r="42" spans="1:15" ht="12.75">
      <c r="A42" s="89"/>
      <c r="B42" s="89"/>
      <c r="C42" s="89" t="s">
        <v>53</v>
      </c>
      <c r="D42" s="92">
        <f>IF('CLC Dual Meets'!C17&lt;1,"",'CLC Dual Meets'!C17)</f>
        <v>116</v>
      </c>
      <c r="E42" s="93">
        <f>IF('CLC Dual Meets'!Q17&lt;1,"",'CLC Dual Meets'!Q17)</f>
        <v>132</v>
      </c>
      <c r="F42" s="93">
        <f>IF('CLC Dual Meets'!J62&lt;1,"",'CLC Dual Meets'!J62)</f>
        <v>117</v>
      </c>
      <c r="G42" s="93">
        <f>IF('CLC Dual Meets'!J77&lt;1,"",'CLC Dual Meets'!J77)</f>
        <v>117</v>
      </c>
      <c r="H42" s="93">
        <f>IF('CLC Dual Meets'!J107&lt;1,"",'CLC Dual Meets'!J107)</f>
        <v>117</v>
      </c>
      <c r="I42" s="93">
        <f>IF('CLC Dual Meets'!C137&lt;1,"",'CLC Dual Meets'!C137)</f>
        <v>135</v>
      </c>
      <c r="J42" s="93">
        <f>IF('CLC Dual Meets'!J152&lt;1,"",'CLC Dual Meets'!J152)</f>
        <v>117</v>
      </c>
      <c r="K42" s="94">
        <f>IF('CLC Dual Meets'!C212&lt;1,"",'CLC Dual Meets'!C212)</f>
        <v>124</v>
      </c>
      <c r="L42" s="36"/>
      <c r="M42" s="36"/>
      <c r="N42" s="89">
        <f>AVERAGE(D42:M42)</f>
        <v>121.875</v>
      </c>
      <c r="O42" s="90"/>
    </row>
    <row r="43" spans="1:15" ht="12.75">
      <c r="A43" s="89"/>
      <c r="B43" s="89"/>
      <c r="C43" s="89" t="s">
        <v>6</v>
      </c>
      <c r="D43" s="89"/>
      <c r="E43" s="89"/>
      <c r="F43" s="89"/>
      <c r="G43" s="89"/>
      <c r="H43" s="89"/>
      <c r="I43" s="89"/>
      <c r="J43" s="89"/>
      <c r="K43" s="89"/>
      <c r="L43" s="89"/>
      <c r="M43" s="296"/>
      <c r="N43" s="89"/>
      <c r="O43" s="90"/>
    </row>
    <row r="44" ht="12.75">
      <c r="O44" s="34"/>
    </row>
    <row r="45" ht="12.75">
      <c r="O45" s="34"/>
    </row>
  </sheetData>
  <sheetProtection/>
  <mergeCells count="8">
    <mergeCell ref="L16:M16"/>
    <mergeCell ref="B30:C30"/>
    <mergeCell ref="B31:C31"/>
    <mergeCell ref="B33:B34"/>
    <mergeCell ref="D3:K3"/>
    <mergeCell ref="D16:K16"/>
    <mergeCell ref="B28:C28"/>
    <mergeCell ref="B29:C29"/>
  </mergeCells>
  <printOptions/>
  <pageMargins left="0.33" right="0.24" top="1" bottom="1" header="0.5" footer="0.5"/>
  <pageSetup fitToHeight="1" fitToWidth="1"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="75" zoomScaleNormal="75" zoomScalePageLayoutView="0" workbookViewId="0" topLeftCell="A1">
      <selection activeCell="A57" sqref="A57:IV57"/>
    </sheetView>
  </sheetViews>
  <sheetFormatPr defaultColWidth="9.140625" defaultRowHeight="12.75"/>
  <cols>
    <col min="1" max="1" width="11.7109375" style="0" customWidth="1"/>
    <col min="2" max="2" width="20.7109375" style="0" customWidth="1"/>
    <col min="13" max="13" width="12.7109375" style="200" customWidth="1"/>
    <col min="15" max="15" width="11.7109375" style="34" customWidth="1"/>
  </cols>
  <sheetData>
    <row r="1" spans="1:15" ht="12.75">
      <c r="A1" s="486" t="s">
        <v>3</v>
      </c>
      <c r="B1" s="486" t="s">
        <v>25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7"/>
      <c r="N1" s="486"/>
      <c r="O1" s="488"/>
    </row>
    <row r="2" spans="1:15" ht="19.5" thickBot="1">
      <c r="A2" s="486" t="s">
        <v>4</v>
      </c>
      <c r="B2" s="881" t="s">
        <v>38</v>
      </c>
      <c r="C2" s="882"/>
      <c r="D2" s="882"/>
      <c r="E2" s="486"/>
      <c r="F2" s="486"/>
      <c r="G2" s="486"/>
      <c r="H2" s="486"/>
      <c r="I2" s="486"/>
      <c r="J2" s="486"/>
      <c r="K2" s="486"/>
      <c r="L2" s="486"/>
      <c r="M2" s="487"/>
      <c r="N2" s="486"/>
      <c r="O2" s="488"/>
    </row>
    <row r="3" spans="1:15" ht="26.25" thickBot="1">
      <c r="A3" s="486"/>
      <c r="B3" s="486"/>
      <c r="C3" s="486"/>
      <c r="D3" s="873" t="s">
        <v>7</v>
      </c>
      <c r="E3" s="874"/>
      <c r="F3" s="874"/>
      <c r="G3" s="874"/>
      <c r="H3" s="874"/>
      <c r="I3" s="874"/>
      <c r="J3" s="874"/>
      <c r="K3" s="875"/>
      <c r="L3" s="489"/>
      <c r="M3" s="490" t="s">
        <v>8</v>
      </c>
      <c r="N3" s="491" t="s">
        <v>98</v>
      </c>
      <c r="O3" s="488"/>
    </row>
    <row r="4" spans="1:15" ht="12.75">
      <c r="A4" s="492" t="s">
        <v>0</v>
      </c>
      <c r="B4" s="493" t="s">
        <v>1</v>
      </c>
      <c r="C4" s="494" t="s">
        <v>2</v>
      </c>
      <c r="D4" s="495" t="s">
        <v>30</v>
      </c>
      <c r="E4" s="496" t="s">
        <v>24</v>
      </c>
      <c r="F4" s="496" t="s">
        <v>5</v>
      </c>
      <c r="G4" s="496" t="s">
        <v>27</v>
      </c>
      <c r="H4" s="496" t="s">
        <v>26</v>
      </c>
      <c r="I4" s="496" t="s">
        <v>29</v>
      </c>
      <c r="J4" s="496" t="s">
        <v>23</v>
      </c>
      <c r="K4" s="497" t="s">
        <v>28</v>
      </c>
      <c r="L4" s="498"/>
      <c r="M4" s="493"/>
      <c r="N4" s="499"/>
      <c r="O4" s="488"/>
    </row>
    <row r="5" spans="1:15" ht="12.75">
      <c r="A5" s="500" t="s">
        <v>34</v>
      </c>
      <c r="B5" s="501" t="str">
        <f>'CLC Dual Meets'!R5</f>
        <v>TYLER MYSZEWSKI</v>
      </c>
      <c r="C5" s="502"/>
      <c r="D5" s="503">
        <f>IF('CLC Dual Meets'!T5&lt;0.1,"",'CLC Dual Meets'!T5)</f>
      </c>
      <c r="E5" s="504">
        <f>IF('CLC Dual Meets'!J65&lt;0.1,"",'CLC Dual Meets'!J65)</f>
      </c>
      <c r="F5" s="504">
        <f>IF('CLC Dual Meets'!T80&lt;0.1,"",'CLC Dual Meets'!T80)</f>
      </c>
      <c r="G5" s="504">
        <f>IF('CLC Dual Meets'!T110&lt;0.1,"",'CLC Dual Meets'!T110)</f>
        <v>3</v>
      </c>
      <c r="H5" s="504">
        <f>IF('CLC Dual Meets'!Q125&lt;0.1,"",'CLC Dual Meets'!Q125)</f>
        <v>1</v>
      </c>
      <c r="I5" s="504">
        <f>IF('CLC Dual Meets'!Q155&lt;0.1,"",'CLC Dual Meets'!Q155)</f>
      </c>
      <c r="J5" s="504">
        <f>IF('CLC Dual Meets'!F185&lt;0.1,"",'CLC Dual Meets'!F185)</f>
      </c>
      <c r="K5" s="505">
        <f>IF('CLC Dual Meets'!Q200&lt;0.1,"",'CLC Dual Meets'!Q200)</f>
      </c>
      <c r="L5" s="506"/>
      <c r="M5" s="507"/>
      <c r="N5" s="508">
        <f>SUM(D5:M5)</f>
        <v>4</v>
      </c>
      <c r="O5" s="488"/>
    </row>
    <row r="6" spans="1:15" ht="12.75">
      <c r="A6" s="500" t="s">
        <v>35</v>
      </c>
      <c r="B6" s="501" t="str">
        <f>'CLC Dual Meets'!R6</f>
        <v>JONNY PROBST</v>
      </c>
      <c r="C6" s="502"/>
      <c r="D6" s="503">
        <f>IF('CLC Dual Meets'!T6&lt;0.1,"",'CLC Dual Meets'!T6)</f>
        <v>3</v>
      </c>
      <c r="E6" s="504">
        <f>IF('CLC Dual Meets'!J66&lt;0.1,"",'CLC Dual Meets'!J66)</f>
        <v>1</v>
      </c>
      <c r="F6" s="504">
        <f>IF('CLC Dual Meets'!T81&lt;0.1,"",'CLC Dual Meets'!T81)</f>
        <v>3</v>
      </c>
      <c r="G6" s="504">
        <f>IF('CLC Dual Meets'!T111&lt;0.1,"",'CLC Dual Meets'!T111)</f>
      </c>
      <c r="H6" s="504">
        <f>IF('CLC Dual Meets'!Q126&lt;0.1,"",'CLC Dual Meets'!Q126)</f>
      </c>
      <c r="I6" s="504">
        <f>IF('CLC Dual Meets'!Q156&lt;0.1,"",'CLC Dual Meets'!Q156)</f>
        <v>4.5</v>
      </c>
      <c r="J6" s="504">
        <f>IF('CLC Dual Meets'!F186&lt;0.1,"",'CLC Dual Meets'!F186)</f>
      </c>
      <c r="K6" s="505">
        <f>IF('CLC Dual Meets'!Q201&lt;0.1,"",'CLC Dual Meets'!Q201)</f>
        <v>1.5</v>
      </c>
      <c r="L6" s="506"/>
      <c r="M6" s="507"/>
      <c r="N6" s="508">
        <f aca="true" t="shared" si="0" ref="N6:N14">SUM(D6:M6)</f>
        <v>13</v>
      </c>
      <c r="O6" s="488"/>
    </row>
    <row r="7" spans="1:15" ht="12.75">
      <c r="A7" s="500" t="s">
        <v>36</v>
      </c>
      <c r="B7" s="501" t="str">
        <f>'CLC Dual Meets'!R7</f>
        <v>MATT BAGNALL</v>
      </c>
      <c r="C7" s="502"/>
      <c r="D7" s="503">
        <f>IF('CLC Dual Meets'!T7&lt;0.1,"",'CLC Dual Meets'!T7)</f>
        <v>4</v>
      </c>
      <c r="E7" s="504">
        <f>IF('CLC Dual Meets'!J67&lt;0.1,"",'CLC Dual Meets'!J67)</f>
        <v>4</v>
      </c>
      <c r="F7" s="504">
        <f>IF('CLC Dual Meets'!T82&lt;0.1,"",'CLC Dual Meets'!T82)</f>
        <v>5</v>
      </c>
      <c r="G7" s="504">
        <f>IF('CLC Dual Meets'!T112&lt;0.1,"",'CLC Dual Meets'!T112)</f>
        <v>3</v>
      </c>
      <c r="H7" s="504">
        <f>IF('CLC Dual Meets'!Q127&lt;0.1,"",'CLC Dual Meets'!Q127)</f>
        <v>3.5</v>
      </c>
      <c r="I7" s="504">
        <f>IF('CLC Dual Meets'!Q157&lt;0.1,"",'CLC Dual Meets'!Q157)</f>
        <v>2</v>
      </c>
      <c r="J7" s="504">
        <f>IF('CLC Dual Meets'!F187&lt;0.1,"",'CLC Dual Meets'!F187)</f>
        <v>4</v>
      </c>
      <c r="K7" s="505">
        <f>IF('CLC Dual Meets'!Q202&lt;0.1,"",'CLC Dual Meets'!Q202)</f>
        <v>3</v>
      </c>
      <c r="L7" s="506"/>
      <c r="M7" s="507"/>
      <c r="N7" s="508">
        <f t="shared" si="0"/>
        <v>28.5</v>
      </c>
      <c r="O7" s="488"/>
    </row>
    <row r="8" spans="1:15" ht="12.75">
      <c r="A8" s="500" t="s">
        <v>37</v>
      </c>
      <c r="B8" s="501" t="str">
        <f>'CLC Dual Meets'!R8</f>
        <v>TYSON ROTH</v>
      </c>
      <c r="C8" s="502"/>
      <c r="D8" s="503">
        <f>IF('CLC Dual Meets'!T8&lt;0.1,"",'CLC Dual Meets'!T8)</f>
      </c>
      <c r="E8" s="504">
        <f>IF('CLC Dual Meets'!J68&lt;0.1,"",'CLC Dual Meets'!J68)</f>
      </c>
      <c r="F8" s="504">
        <f>IF('CLC Dual Meets'!T83&lt;0.1,"",'CLC Dual Meets'!T83)</f>
      </c>
      <c r="G8" s="504">
        <f>IF('CLC Dual Meets'!T113&lt;0.1,"",'CLC Dual Meets'!T113)</f>
      </c>
      <c r="H8" s="504">
        <f>IF('CLC Dual Meets'!Q128&lt;0.1,"",'CLC Dual Meets'!Q128)</f>
      </c>
      <c r="I8" s="504">
        <f>IF('CLC Dual Meets'!Q158&lt;0.1,"",'CLC Dual Meets'!Q158)</f>
      </c>
      <c r="J8" s="504">
        <f>IF('CLC Dual Meets'!F188&lt;0.1,"",'CLC Dual Meets'!F188)</f>
      </c>
      <c r="K8" s="505">
        <f>IF('CLC Dual Meets'!Q203&lt;0.1,"",'CLC Dual Meets'!Q203)</f>
      </c>
      <c r="L8" s="506"/>
      <c r="M8" s="507"/>
      <c r="N8" s="508">
        <f t="shared" si="0"/>
        <v>0</v>
      </c>
      <c r="O8" s="488"/>
    </row>
    <row r="9" spans="1:15" ht="12.75">
      <c r="A9" s="500" t="s">
        <v>31</v>
      </c>
      <c r="B9" s="501" t="str">
        <f>'CLC Dual Meets'!R9</f>
        <v>JAKE FRITZ</v>
      </c>
      <c r="C9" s="502"/>
      <c r="D9" s="503">
        <f>IF('CLC Dual Meets'!T9&lt;0.1,"",'CLC Dual Meets'!T9)</f>
      </c>
      <c r="E9" s="504">
        <f>IF('CLC Dual Meets'!J69&lt;0.1,"",'CLC Dual Meets'!J69)</f>
      </c>
      <c r="F9" s="504">
        <f>IF('CLC Dual Meets'!T84&lt;0.1,"",'CLC Dual Meets'!T84)</f>
        <v>0.5</v>
      </c>
      <c r="G9" s="504">
        <f>IF('CLC Dual Meets'!T114&lt;0.1,"",'CLC Dual Meets'!T114)</f>
        <v>3</v>
      </c>
      <c r="H9" s="504">
        <f>IF('CLC Dual Meets'!Q129&lt;0.1,"",'CLC Dual Meets'!Q129)</f>
      </c>
      <c r="I9" s="504">
        <f>IF('CLC Dual Meets'!Q159&lt;0.1,"",'CLC Dual Meets'!Q159)</f>
      </c>
      <c r="J9" s="504">
        <f>IF('CLC Dual Meets'!F189&lt;0.1,"",'CLC Dual Meets'!F189)</f>
        <v>1.5</v>
      </c>
      <c r="K9" s="505">
        <f>IF('CLC Dual Meets'!Q204&lt;0.1,"",'CLC Dual Meets'!Q204)</f>
      </c>
      <c r="L9" s="506"/>
      <c r="M9" s="507"/>
      <c r="N9" s="508">
        <f t="shared" si="0"/>
        <v>5</v>
      </c>
      <c r="O9" s="488"/>
    </row>
    <row r="10" spans="1:15" ht="12.75">
      <c r="A10" s="500" t="s">
        <v>32</v>
      </c>
      <c r="B10" s="501" t="str">
        <f>'CLC Dual Meets'!R10</f>
        <v>DEVIN GALLENBERGER</v>
      </c>
      <c r="C10" s="509" t="s">
        <v>6</v>
      </c>
      <c r="D10" s="503">
        <f>IF('CLC Dual Meets'!T10&lt;0.1,"",'CLC Dual Meets'!T10)</f>
      </c>
      <c r="E10" s="504">
        <f>IF('CLC Dual Meets'!J70&lt;0.1,"",'CLC Dual Meets'!J70)</f>
      </c>
      <c r="F10" s="504">
        <f>IF('CLC Dual Meets'!T85&lt;0.1,"",'CLC Dual Meets'!T85)</f>
      </c>
      <c r="G10" s="504">
        <f>IF('CLC Dual Meets'!T115&lt;0.1,"",'CLC Dual Meets'!T115)</f>
      </c>
      <c r="H10" s="504">
        <f>IF('CLC Dual Meets'!Q130&lt;0.1,"",'CLC Dual Meets'!Q130)</f>
      </c>
      <c r="I10" s="504">
        <f>IF('CLC Dual Meets'!Q160&lt;0.1,"",'CLC Dual Meets'!Q160)</f>
      </c>
      <c r="J10" s="504">
        <f>IF('CLC Dual Meets'!F190&lt;0.1,"",'CLC Dual Meets'!F190)</f>
      </c>
      <c r="K10" s="505">
        <f>IF('CLC Dual Meets'!Q205&lt;0.1,"",'CLC Dual Meets'!Q205)</f>
      </c>
      <c r="L10" s="506"/>
      <c r="M10" s="507"/>
      <c r="N10" s="508">
        <f t="shared" si="0"/>
        <v>0</v>
      </c>
      <c r="O10" s="488"/>
    </row>
    <row r="11" spans="1:15" ht="12.75">
      <c r="A11" s="510" t="s">
        <v>33</v>
      </c>
      <c r="B11" s="501" t="str">
        <f>'CLC Dual Meets'!R11</f>
        <v>COLLIN MEYER</v>
      </c>
      <c r="C11" s="509" t="s">
        <v>6</v>
      </c>
      <c r="D11" s="503">
        <f>IF('CLC Dual Meets'!T11&lt;0.1,"",'CLC Dual Meets'!T11)</f>
        <v>2</v>
      </c>
      <c r="E11" s="504">
        <f>IF('CLC Dual Meets'!J71&lt;0.1,"",'CLC Dual Meets'!J71)</f>
        <v>2.5</v>
      </c>
      <c r="F11" s="504">
        <f>IF('CLC Dual Meets'!T86&lt;0.1,"",'CLC Dual Meets'!T86)</f>
      </c>
      <c r="G11" s="504">
        <f>IF('CLC Dual Meets'!T116&lt;0.1,"",'CLC Dual Meets'!T116)</f>
        <v>0.5</v>
      </c>
      <c r="H11" s="504">
        <f>IF('CLC Dual Meets'!Q131&lt;0.1,"",'CLC Dual Meets'!Q131)</f>
      </c>
      <c r="I11" s="504">
        <f>IF('CLC Dual Meets'!Q161&lt;0.1,"",'CLC Dual Meets'!Q161)</f>
      </c>
      <c r="J11" s="504">
        <f>IF('CLC Dual Meets'!F191&lt;0.1,"",'CLC Dual Meets'!F191)</f>
        <v>1.5</v>
      </c>
      <c r="K11" s="505">
        <f>IF('CLC Dual Meets'!Q206&lt;0.1,"",'CLC Dual Meets'!Q206)</f>
      </c>
      <c r="L11" s="506"/>
      <c r="M11" s="507"/>
      <c r="N11" s="508">
        <f>SUM(D11:M11)</f>
        <v>6.5</v>
      </c>
      <c r="O11" s="488"/>
    </row>
    <row r="12" spans="1:15" ht="12.75">
      <c r="A12" s="510" t="s">
        <v>119</v>
      </c>
      <c r="B12" s="501" t="str">
        <f>'CLC Dual Meets'!R12</f>
        <v>LAYNE GUSTAFSON</v>
      </c>
      <c r="C12" s="509" t="s">
        <v>6</v>
      </c>
      <c r="D12" s="503">
        <f>IF('CLC Dual Meets'!T12&lt;0.1,"",'CLC Dual Meets'!T12)</f>
      </c>
      <c r="E12" s="504">
        <f>IF('CLC Dual Meets'!J72&lt;0.1,"",'CLC Dual Meets'!J72)</f>
      </c>
      <c r="F12" s="504">
        <f>IF('CLC Dual Meets'!T87&lt;0.1,"",'CLC Dual Meets'!T87)</f>
      </c>
      <c r="G12" s="504">
        <f>IF('CLC Dual Meets'!T117&lt;0.1,"",'CLC Dual Meets'!T117)</f>
      </c>
      <c r="H12" s="504">
        <f>IF('CLC Dual Meets'!Q132&lt;0.1,"",'CLC Dual Meets'!Q132)</f>
      </c>
      <c r="I12" s="504">
        <f>IF('CLC Dual Meets'!Q162&lt;0.1,"",'CLC Dual Meets'!Q162)</f>
      </c>
      <c r="J12" s="504">
        <f>IF('CLC Dual Meets'!F192&lt;0.1,"",'CLC Dual Meets'!F192)</f>
      </c>
      <c r="K12" s="505">
        <f>IF('CLC Dual Meets'!Q207&lt;0.1,"",'CLC Dual Meets'!Q207)</f>
      </c>
      <c r="L12" s="506"/>
      <c r="M12" s="507"/>
      <c r="N12" s="508">
        <f>SUM(D12:M12)</f>
        <v>0</v>
      </c>
      <c r="O12" s="488"/>
    </row>
    <row r="13" spans="1:15" ht="12.75">
      <c r="A13" s="510" t="s">
        <v>120</v>
      </c>
      <c r="B13" s="501" t="str">
        <f>'CLC Dual Meets'!R13</f>
        <v>ZACH MOCK</v>
      </c>
      <c r="C13" s="509" t="s">
        <v>6</v>
      </c>
      <c r="D13" s="503">
        <f>IF('CLC Dual Meets'!T13&lt;0.1,"",'CLC Dual Meets'!T13)</f>
      </c>
      <c r="E13" s="504">
        <f>IF('CLC Dual Meets'!J73&lt;0.1,"",'CLC Dual Meets'!J73)</f>
      </c>
      <c r="F13" s="504">
        <f>IF('CLC Dual Meets'!T88&lt;0.1,"",'CLC Dual Meets'!T88)</f>
      </c>
      <c r="G13" s="504">
        <f>IF('CLC Dual Meets'!T118&lt;0.1,"",'CLC Dual Meets'!T118)</f>
      </c>
      <c r="H13" s="504">
        <f>IF('CLC Dual Meets'!Q133&lt;0.1,"",'CLC Dual Meets'!Q133)</f>
      </c>
      <c r="I13" s="504">
        <f>IF('CLC Dual Meets'!Q163&lt;0.1,"",'CLC Dual Meets'!Q163)</f>
      </c>
      <c r="J13" s="504">
        <f>IF('CLC Dual Meets'!F193&lt;0.1,"",'CLC Dual Meets'!F193)</f>
      </c>
      <c r="K13" s="505">
        <f>IF('CLC Dual Meets'!Q208&lt;0.1,"",'CLC Dual Meets'!Q208)</f>
      </c>
      <c r="L13" s="506"/>
      <c r="M13" s="507"/>
      <c r="N13" s="508">
        <f>SUM(D13:M13)</f>
        <v>0</v>
      </c>
      <c r="O13" s="488"/>
    </row>
    <row r="14" spans="1:15" ht="13.5" thickBot="1">
      <c r="A14" s="511" t="s">
        <v>121</v>
      </c>
      <c r="B14" s="512" t="str">
        <f>'CLC Dual Meets'!R14</f>
        <v>SAM SHOLTEN</v>
      </c>
      <c r="C14" s="513" t="s">
        <v>6</v>
      </c>
      <c r="D14" s="503">
        <f>IF('CLC Dual Meets'!T14&lt;0.1,"",'CLC Dual Meets'!T14)</f>
      </c>
      <c r="E14" s="514">
        <f>IF('CLC Dual Meets'!J74&lt;0.1,"",'CLC Dual Meets'!J74)</f>
      </c>
      <c r="F14" s="514">
        <f>IF('CLC Dual Meets'!T89&lt;0.1,"",'CLC Dual Meets'!T89)</f>
      </c>
      <c r="G14" s="514">
        <f>IF('CLC Dual Meets'!T119&lt;0.1,"",'CLC Dual Meets'!T119)</f>
      </c>
      <c r="H14" s="504">
        <f>IF('CLC Dual Meets'!Q134&lt;0.1,"",'CLC Dual Meets'!Q134)</f>
      </c>
      <c r="I14" s="514">
        <f>IF('CLC Dual Meets'!Q164&lt;0.1,"",'CLC Dual Meets'!Q164)</f>
      </c>
      <c r="J14" s="504">
        <f>IF('CLC Dual Meets'!F194&lt;0.1,"",'CLC Dual Meets'!F194)</f>
      </c>
      <c r="K14" s="515">
        <f>IF('CLC Dual Meets'!Q209&lt;0.1,"",'CLC Dual Meets'!Q209)</f>
      </c>
      <c r="L14" s="516"/>
      <c r="M14" s="517"/>
      <c r="N14" s="518">
        <f t="shared" si="0"/>
        <v>0</v>
      </c>
      <c r="O14" s="488"/>
    </row>
    <row r="15" spans="1:15" ht="13.5" thickBot="1">
      <c r="A15" s="486" t="s">
        <v>6</v>
      </c>
      <c r="B15" s="48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7"/>
      <c r="N15" s="486"/>
      <c r="O15" s="488"/>
    </row>
    <row r="16" spans="1:15" ht="26.25" thickBot="1">
      <c r="A16" s="486"/>
      <c r="B16" s="486"/>
      <c r="C16" s="486"/>
      <c r="D16" s="873" t="s">
        <v>7</v>
      </c>
      <c r="E16" s="874"/>
      <c r="F16" s="874"/>
      <c r="G16" s="874"/>
      <c r="H16" s="874"/>
      <c r="I16" s="874"/>
      <c r="J16" s="874"/>
      <c r="K16" s="875"/>
      <c r="L16" s="878"/>
      <c r="M16" s="879"/>
      <c r="N16" s="491" t="s">
        <v>39</v>
      </c>
      <c r="O16" s="519" t="s">
        <v>54</v>
      </c>
    </row>
    <row r="17" spans="1:15" ht="12.75">
      <c r="A17" s="492" t="s">
        <v>0</v>
      </c>
      <c r="B17" s="493" t="s">
        <v>1</v>
      </c>
      <c r="C17" s="494" t="s">
        <v>2</v>
      </c>
      <c r="D17" s="495" t="s">
        <v>30</v>
      </c>
      <c r="E17" s="496" t="s">
        <v>24</v>
      </c>
      <c r="F17" s="496" t="s">
        <v>5</v>
      </c>
      <c r="G17" s="496" t="s">
        <v>27</v>
      </c>
      <c r="H17" s="496" t="s">
        <v>26</v>
      </c>
      <c r="I17" s="496" t="s">
        <v>29</v>
      </c>
      <c r="J17" s="496" t="s">
        <v>23</v>
      </c>
      <c r="K17" s="497" t="s">
        <v>28</v>
      </c>
      <c r="L17" s="498"/>
      <c r="M17" s="493"/>
      <c r="N17" s="520"/>
      <c r="O17" s="521"/>
    </row>
    <row r="18" spans="1:16" ht="12.75">
      <c r="A18" s="500" t="s">
        <v>34</v>
      </c>
      <c r="B18" s="501" t="str">
        <f>'CLC Dual Meets'!R5</f>
        <v>TYLER MYSZEWSKI</v>
      </c>
      <c r="C18" s="509" t="s">
        <v>6</v>
      </c>
      <c r="D18" s="503">
        <f>IF('CLC Dual Meets'!S5&lt;1,"",'CLC Dual Meets'!S5)</f>
        <v>48</v>
      </c>
      <c r="E18" s="504">
        <f>IF('CLC Dual Meets'!I65&lt;1,"",'CLC Dual Meets'!I65)</f>
        <v>57</v>
      </c>
      <c r="F18" s="504">
        <f>IF('CLC Dual Meets'!S80&lt;1,"",'CLC Dual Meets'!S80)</f>
        <v>50</v>
      </c>
      <c r="G18" s="504">
        <f>IF('CLC Dual Meets'!S110&lt;1,"",'CLC Dual Meets'!S110)</f>
        <v>47</v>
      </c>
      <c r="H18" s="504">
        <f>IF('CLC Dual Meets'!P125&lt;1,"",'CLC Dual Meets'!P125)</f>
        <v>43</v>
      </c>
      <c r="I18" s="504">
        <f>IF('CLC Dual Meets'!P155&lt;1,"",'CLC Dual Meets'!P155)</f>
        <v>49</v>
      </c>
      <c r="J18" s="504">
        <f>IF('CLC Dual Meets'!E185&lt;1,"",'CLC Dual Meets'!E185)</f>
        <v>49</v>
      </c>
      <c r="K18" s="505">
        <f>IF('CLC Dual Meets'!P200&lt;1,"",'CLC Dual Meets'!P200)</f>
        <v>51</v>
      </c>
      <c r="L18" s="506">
        <f>VLOOKUP($B18,'CLC TOURNAMENT INDIVIDUAL'!$C$6:'CLC TOURNAMENT INDIVIDUAL'!$Y$450,12,FALSE)</f>
        <v>38</v>
      </c>
      <c r="M18" s="507">
        <f>VLOOKUP($B18,'CLC TOURNAMENT INDIVIDUAL'!$C$6:'CLC TOURNAMENT INDIVIDUAL'!$Y$450,22,FALSE)</f>
        <v>48</v>
      </c>
      <c r="N18" s="522">
        <f>IF(P18&lt;6,AVERAGE(D18:M18),(SUM(D18:M18)-MAX(D18:M18))/(P18-1))</f>
        <v>47</v>
      </c>
      <c r="O18" s="523">
        <f>((N18-$N$41)*0.96)*(113/$N$42)+36</f>
        <v>47.48677685950413</v>
      </c>
      <c r="P18">
        <f>COUNTIF(D18:M18,"&gt;1")</f>
        <v>10</v>
      </c>
    </row>
    <row r="19" spans="1:18" ht="12.75">
      <c r="A19" s="500" t="s">
        <v>35</v>
      </c>
      <c r="B19" s="501" t="str">
        <f>'CLC Dual Meets'!R6</f>
        <v>JONNY PROBST</v>
      </c>
      <c r="C19" s="509" t="s">
        <v>6</v>
      </c>
      <c r="D19" s="503">
        <f>IF('CLC Dual Meets'!S6&lt;1,"",'CLC Dual Meets'!S6)</f>
        <v>45</v>
      </c>
      <c r="E19" s="504">
        <f>IF('CLC Dual Meets'!I66&lt;1,"",'CLC Dual Meets'!I66)</f>
        <v>48</v>
      </c>
      <c r="F19" s="504">
        <f>IF('CLC Dual Meets'!S81&lt;1,"",'CLC Dual Meets'!S81)</f>
        <v>46</v>
      </c>
      <c r="G19" s="504">
        <f>IF('CLC Dual Meets'!S111&lt;1,"",'CLC Dual Meets'!S111)</f>
        <v>53</v>
      </c>
      <c r="H19" s="504">
        <f>IF('CLC Dual Meets'!P126&lt;1,"",'CLC Dual Meets'!P126)</f>
        <v>51</v>
      </c>
      <c r="I19" s="504">
        <f>IF('CLC Dual Meets'!P156&lt;1,"",'CLC Dual Meets'!P156)</f>
        <v>45</v>
      </c>
      <c r="J19" s="504">
        <f>IF('CLC Dual Meets'!E186&lt;1,"",'CLC Dual Meets'!E186)</f>
        <v>50</v>
      </c>
      <c r="K19" s="505">
        <f>IF('CLC Dual Meets'!P201&lt;1,"",'CLC Dual Meets'!P201)</f>
        <v>45</v>
      </c>
      <c r="L19" s="506">
        <f>VLOOKUP($B19,'CLC TOURNAMENT INDIVIDUAL'!$C$6:'CLC TOURNAMENT INDIVIDUAL'!$Y$450,12,FALSE)</f>
        <v>46</v>
      </c>
      <c r="M19" s="507">
        <f>VLOOKUP($B19,'CLC TOURNAMENT INDIVIDUAL'!$C$6:'CLC TOURNAMENT INDIVIDUAL'!$Y$450,22,FALSE)</f>
        <v>47</v>
      </c>
      <c r="N19" s="522">
        <f aca="true" t="shared" si="1" ref="N19:N27">IF(P19&lt;6,AVERAGE(D19:M19),(SUM(D19:M19)-MAX(D19:M19))/(P19-1))</f>
        <v>47</v>
      </c>
      <c r="O19" s="523">
        <f aca="true" t="shared" si="2" ref="O19:O27">((N19-$N$41)*0.96)*(113/$N$42)+36</f>
        <v>47.48677685950413</v>
      </c>
      <c r="P19" s="32">
        <f aca="true" t="shared" si="3" ref="P19:P27">COUNTIF(D19:M19,"&gt;1")</f>
        <v>10</v>
      </c>
      <c r="R19" s="32"/>
    </row>
    <row r="20" spans="1:16" ht="12.75">
      <c r="A20" s="500" t="s">
        <v>36</v>
      </c>
      <c r="B20" s="501" t="str">
        <f>'CLC Dual Meets'!R7</f>
        <v>MATT BAGNALL</v>
      </c>
      <c r="C20" s="509" t="s">
        <v>6</v>
      </c>
      <c r="D20" s="503">
        <f>IF('CLC Dual Meets'!S7&lt;1,"",'CLC Dual Meets'!S7)</f>
        <v>41</v>
      </c>
      <c r="E20" s="504">
        <f>IF('CLC Dual Meets'!I67&lt;1,"",'CLC Dual Meets'!I67)</f>
        <v>42</v>
      </c>
      <c r="F20" s="504">
        <f>IF('CLC Dual Meets'!S82&lt;1,"",'CLC Dual Meets'!S82)</f>
        <v>44</v>
      </c>
      <c r="G20" s="504">
        <f>IF('CLC Dual Meets'!S112&lt;1,"",'CLC Dual Meets'!S112)</f>
        <v>47</v>
      </c>
      <c r="H20" s="504">
        <f>IF('CLC Dual Meets'!P127&lt;1,"",'CLC Dual Meets'!P127)</f>
        <v>39</v>
      </c>
      <c r="I20" s="504">
        <f>IF('CLC Dual Meets'!P157&lt;1,"",'CLC Dual Meets'!P157)</f>
        <v>47</v>
      </c>
      <c r="J20" s="504">
        <f>IF('CLC Dual Meets'!E187&lt;1,"",'CLC Dual Meets'!E187)</f>
        <v>44</v>
      </c>
      <c r="K20" s="505">
        <f>IF('CLC Dual Meets'!P202&lt;1,"",'CLC Dual Meets'!P202)</f>
        <v>43</v>
      </c>
      <c r="L20" s="506">
        <f>VLOOKUP($B20,'CLC TOURNAMENT INDIVIDUAL'!$C$6:'CLC TOURNAMENT INDIVIDUAL'!$Y$450,12,FALSE)</f>
        <v>42</v>
      </c>
      <c r="M20" s="507">
        <f>VLOOKUP($B20,'CLC TOURNAMENT INDIVIDUAL'!$C$6:'CLC TOURNAMENT INDIVIDUAL'!$Y$450,22,FALSE)</f>
        <v>43</v>
      </c>
      <c r="N20" s="522">
        <f t="shared" si="1"/>
        <v>42.77777777777778</v>
      </c>
      <c r="O20" s="523">
        <f t="shared" si="2"/>
        <v>43.70143250688705</v>
      </c>
      <c r="P20">
        <f t="shared" si="3"/>
        <v>10</v>
      </c>
    </row>
    <row r="21" spans="1:16" ht="12.75">
      <c r="A21" s="500" t="s">
        <v>37</v>
      </c>
      <c r="B21" s="501" t="str">
        <f>'CLC Dual Meets'!R8</f>
        <v>TYSON ROTH</v>
      </c>
      <c r="C21" s="509" t="s">
        <v>6</v>
      </c>
      <c r="D21" s="503">
        <f>IF('CLC Dual Meets'!S8&lt;1,"",'CLC Dual Meets'!S8)</f>
      </c>
      <c r="E21" s="504">
        <f>IF('CLC Dual Meets'!I68&lt;1,"",'CLC Dual Meets'!I68)</f>
      </c>
      <c r="F21" s="504">
        <f>IF('CLC Dual Meets'!S83&lt;1,"",'CLC Dual Meets'!S83)</f>
        <v>58</v>
      </c>
      <c r="G21" s="504">
        <f>IF('CLC Dual Meets'!S113&lt;1,"",'CLC Dual Meets'!S113)</f>
      </c>
      <c r="H21" s="504">
        <f>IF('CLC Dual Meets'!P128&lt;1,"",'CLC Dual Meets'!P128)</f>
      </c>
      <c r="I21" s="504">
        <f>IF('CLC Dual Meets'!P158&lt;1,"",'CLC Dual Meets'!P158)</f>
      </c>
      <c r="J21" s="504">
        <f>IF('CLC Dual Meets'!E188&lt;1,"",'CLC Dual Meets'!E188)</f>
      </c>
      <c r="K21" s="505">
        <f>IF('CLC Dual Meets'!P203&lt;1,"",'CLC Dual Meets'!P203)</f>
      </c>
      <c r="L21" s="506"/>
      <c r="M21" s="507"/>
      <c r="N21" s="522">
        <f t="shared" si="1"/>
        <v>58</v>
      </c>
      <c r="O21" s="523">
        <f t="shared" si="2"/>
        <v>57.34859504132231</v>
      </c>
      <c r="P21">
        <f t="shared" si="3"/>
        <v>1</v>
      </c>
    </row>
    <row r="22" spans="1:16" ht="12.75">
      <c r="A22" s="500" t="s">
        <v>31</v>
      </c>
      <c r="B22" s="501" t="str">
        <f>'CLC Dual Meets'!R9</f>
        <v>JAKE FRITZ</v>
      </c>
      <c r="C22" s="509" t="s">
        <v>6</v>
      </c>
      <c r="D22" s="503">
        <f>IF('CLC Dual Meets'!S9&lt;1,"",'CLC Dual Meets'!S9)</f>
        <v>51</v>
      </c>
      <c r="E22" s="504">
        <f>IF('CLC Dual Meets'!I69&lt;1,"",'CLC Dual Meets'!I69)</f>
        <v>54</v>
      </c>
      <c r="F22" s="504">
        <f>IF('CLC Dual Meets'!S84&lt;1,"",'CLC Dual Meets'!S84)</f>
        <v>49</v>
      </c>
      <c r="G22" s="504">
        <f>IF('CLC Dual Meets'!S114&lt;1,"",'CLC Dual Meets'!S114)</f>
        <v>47</v>
      </c>
      <c r="H22" s="504">
        <f>IF('CLC Dual Meets'!P129&lt;1,"",'CLC Dual Meets'!P129)</f>
        <v>52</v>
      </c>
      <c r="I22" s="504">
        <f>IF('CLC Dual Meets'!P159&lt;1,"",'CLC Dual Meets'!P159)</f>
        <v>50</v>
      </c>
      <c r="J22" s="504">
        <f>IF('CLC Dual Meets'!E189&lt;1,"",'CLC Dual Meets'!E189)</f>
        <v>48</v>
      </c>
      <c r="K22" s="505">
        <f>IF('CLC Dual Meets'!P204&lt;1,"",'CLC Dual Meets'!P204)</f>
        <v>50</v>
      </c>
      <c r="L22" s="506">
        <f>VLOOKUP($B22,'CLC TOURNAMENT INDIVIDUAL'!$C$6:'CLC TOURNAMENT INDIVIDUAL'!$Y$450,12,FALSE)</f>
        <v>48</v>
      </c>
      <c r="M22" s="507">
        <f>VLOOKUP($B22,'CLC TOURNAMENT INDIVIDUAL'!$C$6:'CLC TOURNAMENT INDIVIDUAL'!$Y$450,22,FALSE)</f>
        <v>49</v>
      </c>
      <c r="N22" s="522">
        <f t="shared" si="1"/>
        <v>49.333333333333336</v>
      </c>
      <c r="O22" s="523">
        <f t="shared" si="2"/>
        <v>49.57867768595041</v>
      </c>
      <c r="P22">
        <f t="shared" si="3"/>
        <v>10</v>
      </c>
    </row>
    <row r="23" spans="1:16" ht="12.75">
      <c r="A23" s="500" t="s">
        <v>32</v>
      </c>
      <c r="B23" s="501" t="str">
        <f>'CLC Dual Meets'!R10</f>
        <v>DEVIN GALLENBERGER</v>
      </c>
      <c r="C23" s="509" t="s">
        <v>6</v>
      </c>
      <c r="D23" s="503">
        <f>IF('CLC Dual Meets'!S10&lt;1,"",'CLC Dual Meets'!S10)</f>
      </c>
      <c r="E23" s="504">
        <f>IF('CLC Dual Meets'!I70&lt;1,"",'CLC Dual Meets'!I70)</f>
      </c>
      <c r="F23" s="504">
        <f>IF('CLC Dual Meets'!S85&lt;1,"",'CLC Dual Meets'!S85)</f>
      </c>
      <c r="G23" s="504">
        <f>IF('CLC Dual Meets'!S115&lt;1,"",'CLC Dual Meets'!S115)</f>
      </c>
      <c r="H23" s="504">
        <f>IF('CLC Dual Meets'!P130&lt;1,"",'CLC Dual Meets'!P130)</f>
      </c>
      <c r="I23" s="504">
        <f>IF('CLC Dual Meets'!P160&lt;1,"",'CLC Dual Meets'!P160)</f>
      </c>
      <c r="J23" s="504">
        <f>IF('CLC Dual Meets'!E190&lt;1,"",'CLC Dual Meets'!E190)</f>
      </c>
      <c r="K23" s="505">
        <f>IF('CLC Dual Meets'!P205&lt;1,"",'CLC Dual Meets'!P205)</f>
      </c>
      <c r="L23" s="506"/>
      <c r="M23" s="507"/>
      <c r="N23" s="522" t="e">
        <f t="shared" si="1"/>
        <v>#DIV/0!</v>
      </c>
      <c r="O23" s="523" t="e">
        <f t="shared" si="2"/>
        <v>#DIV/0!</v>
      </c>
      <c r="P23">
        <f t="shared" si="3"/>
        <v>0</v>
      </c>
    </row>
    <row r="24" spans="1:16" ht="12.75">
      <c r="A24" s="510" t="s">
        <v>33</v>
      </c>
      <c r="B24" s="501" t="str">
        <f>'CLC Dual Meets'!R11</f>
        <v>COLLIN MEYER</v>
      </c>
      <c r="C24" s="509" t="s">
        <v>6</v>
      </c>
      <c r="D24" s="503">
        <f>IF('CLC Dual Meets'!S11&lt;1,"",'CLC Dual Meets'!S11)</f>
        <v>46</v>
      </c>
      <c r="E24" s="504">
        <f>IF('CLC Dual Meets'!I71&lt;1,"",'CLC Dual Meets'!I71)</f>
        <v>46</v>
      </c>
      <c r="F24" s="504">
        <f>IF('CLC Dual Meets'!S86&lt;1,"",'CLC Dual Meets'!S86)</f>
      </c>
      <c r="G24" s="504">
        <f>IF('CLC Dual Meets'!S116&lt;1,"",'CLC Dual Meets'!S116)</f>
        <v>48</v>
      </c>
      <c r="H24" s="504">
        <f>IF('CLC Dual Meets'!P131&lt;1,"",'CLC Dual Meets'!P131)</f>
        <v>59</v>
      </c>
      <c r="I24" s="504">
        <f>IF('CLC Dual Meets'!P161&lt;1,"",'CLC Dual Meets'!P161)</f>
      </c>
      <c r="J24" s="504">
        <f>IF('CLC Dual Meets'!E191&lt;1,"",'CLC Dual Meets'!E191)</f>
        <v>48</v>
      </c>
      <c r="K24" s="505">
        <f>IF('CLC Dual Meets'!P206&lt;1,"",'CLC Dual Meets'!P206)</f>
        <v>47</v>
      </c>
      <c r="L24" s="506"/>
      <c r="M24" s="507"/>
      <c r="N24" s="522">
        <f t="shared" si="1"/>
        <v>47</v>
      </c>
      <c r="O24" s="523">
        <f t="shared" si="2"/>
        <v>47.48677685950413</v>
      </c>
      <c r="P24">
        <f t="shared" si="3"/>
        <v>6</v>
      </c>
    </row>
    <row r="25" spans="1:16" ht="12.75">
      <c r="A25" s="510" t="s">
        <v>119</v>
      </c>
      <c r="B25" s="501" t="str">
        <f>'CLC Dual Meets'!R12</f>
        <v>LAYNE GUSTAFSON</v>
      </c>
      <c r="C25" s="509" t="s">
        <v>6</v>
      </c>
      <c r="D25" s="503">
        <f>IF('CLC Dual Meets'!S12&lt;1,"",'CLC Dual Meets'!S12)</f>
      </c>
      <c r="E25" s="504">
        <f>IF('CLC Dual Meets'!I72&lt;1,"",'CLC Dual Meets'!I72)</f>
      </c>
      <c r="F25" s="504">
        <f>IF('CLC Dual Meets'!S87&lt;1,"",'CLC Dual Meets'!S87)</f>
      </c>
      <c r="G25" s="504">
        <f>IF('CLC Dual Meets'!S117&lt;1,"",'CLC Dual Meets'!S117)</f>
      </c>
      <c r="H25" s="504">
        <f>IF('CLC Dual Meets'!P132&lt;1,"",'CLC Dual Meets'!P132)</f>
      </c>
      <c r="I25" s="504">
        <f>IF('CLC Dual Meets'!P162&lt;1,"",'CLC Dual Meets'!P162)</f>
        <v>55</v>
      </c>
      <c r="J25" s="504">
        <f>IF('CLC Dual Meets'!E192&lt;1,"",'CLC Dual Meets'!E192)</f>
      </c>
      <c r="K25" s="505">
        <f>IF('CLC Dual Meets'!P207&lt;1,"",'CLC Dual Meets'!P207)</f>
      </c>
      <c r="L25" s="506">
        <f>VLOOKUP($B25,'CLC TOURNAMENT INDIVIDUAL'!$C$6:'CLC TOURNAMENT INDIVIDUAL'!$Y$450,12,FALSE)</f>
        <v>44</v>
      </c>
      <c r="M25" s="507">
        <f>VLOOKUP($B25,'CLC TOURNAMENT INDIVIDUAL'!$C$6:'CLC TOURNAMENT INDIVIDUAL'!$Y$450,22,FALSE)</f>
        <v>54</v>
      </c>
      <c r="N25" s="522">
        <f t="shared" si="1"/>
        <v>51</v>
      </c>
      <c r="O25" s="523">
        <f t="shared" si="2"/>
        <v>51.07289256198347</v>
      </c>
      <c r="P25">
        <f t="shared" si="3"/>
        <v>3</v>
      </c>
    </row>
    <row r="26" spans="1:16" ht="12.75">
      <c r="A26" s="510" t="s">
        <v>120</v>
      </c>
      <c r="B26" s="501" t="str">
        <f>'CLC Dual Meets'!R13</f>
        <v>ZACH MOCK</v>
      </c>
      <c r="C26" s="509" t="s">
        <v>6</v>
      </c>
      <c r="D26" s="503">
        <f>IF('CLC Dual Meets'!S13&lt;1,"",'CLC Dual Meets'!S13)</f>
      </c>
      <c r="E26" s="504">
        <f>IF('CLC Dual Meets'!I73&lt;1,"",'CLC Dual Meets'!I73)</f>
      </c>
      <c r="F26" s="504">
        <f>IF('CLC Dual Meets'!S88&lt;1,"",'CLC Dual Meets'!S88)</f>
      </c>
      <c r="G26" s="504">
        <f>IF('CLC Dual Meets'!S118&lt;1,"",'CLC Dual Meets'!S118)</f>
      </c>
      <c r="H26" s="504">
        <f>IF('CLC Dual Meets'!P133&lt;1,"",'CLC Dual Meets'!P133)</f>
      </c>
      <c r="I26" s="504">
        <f>IF('CLC Dual Meets'!P163&lt;1,"",'CLC Dual Meets'!P163)</f>
      </c>
      <c r="J26" s="504">
        <f>IF('CLC Dual Meets'!E193&lt;1,"",'CLC Dual Meets'!E193)</f>
      </c>
      <c r="K26" s="505">
        <f>IF('CLC Dual Meets'!P208&lt;1,"",'CLC Dual Meets'!P208)</f>
      </c>
      <c r="L26" s="506"/>
      <c r="M26" s="507"/>
      <c r="N26" s="522" t="e">
        <f t="shared" si="1"/>
        <v>#DIV/0!</v>
      </c>
      <c r="O26" s="523" t="e">
        <f t="shared" si="2"/>
        <v>#DIV/0!</v>
      </c>
      <c r="P26">
        <f t="shared" si="3"/>
        <v>0</v>
      </c>
    </row>
    <row r="27" spans="1:16" ht="13.5" thickBot="1">
      <c r="A27" s="511" t="s">
        <v>121</v>
      </c>
      <c r="B27" s="512" t="str">
        <f>'CLC Dual Meets'!R14</f>
        <v>SAM SHOLTEN</v>
      </c>
      <c r="C27" s="513" t="s">
        <v>6</v>
      </c>
      <c r="D27" s="524">
        <f>IF('CLC Dual Meets'!S14&lt;1,"",'CLC Dual Meets'!S14)</f>
      </c>
      <c r="E27" s="514">
        <f>IF('CLC Dual Meets'!I74&lt;1,"",'CLC Dual Meets'!I74)</f>
      </c>
      <c r="F27" s="514">
        <f>IF('CLC Dual Meets'!S89&lt;1,"",'CLC Dual Meets'!S89)</f>
      </c>
      <c r="G27" s="514">
        <f>IF('CLC Dual Meets'!S119&lt;1,"",'CLC Dual Meets'!S119)</f>
      </c>
      <c r="H27" s="514">
        <f>IF('CLC Dual Meets'!P134&lt;1,"",'CLC Dual Meets'!P134)</f>
      </c>
      <c r="I27" s="514">
        <f>IF('CLC Dual Meets'!P164&lt;1,"",'CLC Dual Meets'!P164)</f>
      </c>
      <c r="J27" s="514">
        <f>IF('CLC Dual Meets'!E194&lt;1,"",'CLC Dual Meets'!E194)</f>
      </c>
      <c r="K27" s="515">
        <f>IF('CLC Dual Meets'!P209&lt;1,"",'CLC Dual Meets'!P209)</f>
      </c>
      <c r="L27" s="525"/>
      <c r="M27" s="526"/>
      <c r="N27" s="527" t="e">
        <f t="shared" si="1"/>
        <v>#DIV/0!</v>
      </c>
      <c r="O27" s="528" t="e">
        <f t="shared" si="2"/>
        <v>#DIV/0!</v>
      </c>
      <c r="P27">
        <f t="shared" si="3"/>
        <v>0</v>
      </c>
    </row>
    <row r="28" spans="1:15" ht="13.5" thickBot="1">
      <c r="A28" s="486"/>
      <c r="B28" s="876" t="s">
        <v>40</v>
      </c>
      <c r="C28" s="877"/>
      <c r="D28" s="529">
        <f>IF('CLC Dual Meets'!S15&lt;1,"",'CLC Dual Meets'!S15)</f>
        <v>180</v>
      </c>
      <c r="E28" s="530">
        <f>IF('CLC Dual Meets'!I75&lt;1,"",'CLC Dual Meets'!I75)</f>
        <v>190</v>
      </c>
      <c r="F28" s="530">
        <f>IF('CLC Dual Meets'!S90&lt;1,"",'CLC Dual Meets'!S90)</f>
        <v>189</v>
      </c>
      <c r="G28" s="530">
        <f>IF('CLC Dual Meets'!S120&lt;1,"",'CLC Dual Meets'!S120)</f>
        <v>189</v>
      </c>
      <c r="H28" s="530">
        <f>IF('CLC Dual Meets'!P135&lt;1,"",'CLC Dual Meets'!P135)</f>
        <v>185</v>
      </c>
      <c r="I28" s="530">
        <f>IF('CLC Dual Meets'!P165&lt;1,"",'CLC Dual Meets'!P165)</f>
        <v>191</v>
      </c>
      <c r="J28" s="530">
        <f>IF('CLC Dual Meets'!E195&lt;1,"",'CLC Dual Meets'!E195)</f>
        <v>189</v>
      </c>
      <c r="K28" s="531">
        <f>IF('CLC Dual Meets'!P210&lt;1,"",'CLC Dual Meets'!P210)</f>
        <v>185</v>
      </c>
      <c r="L28" s="532"/>
      <c r="M28" s="533"/>
      <c r="N28" s="534">
        <f>AVERAGE(D28:M28)</f>
        <v>187.25</v>
      </c>
      <c r="O28" s="523">
        <f>((N28-4*$N$41)*0.96)*(113/$N$42)+144</f>
        <v>189.27471074380165</v>
      </c>
    </row>
    <row r="29" spans="1:15" ht="13.5" thickBot="1">
      <c r="A29" s="486"/>
      <c r="B29" s="876" t="s">
        <v>41</v>
      </c>
      <c r="C29" s="877"/>
      <c r="D29" s="529">
        <f>IF('CLC Dual Meets'!P15&lt;1,"",'CLC Dual Meets'!P15)</f>
        <v>183</v>
      </c>
      <c r="E29" s="530">
        <f>IF('CLC Dual Meets'!L75&lt;1,"",'CLC Dual Meets'!L75)</f>
        <v>185</v>
      </c>
      <c r="F29" s="530">
        <f>IF('CLC Dual Meets'!P90&lt;1,"",'CLC Dual Meets'!P90)</f>
        <v>191</v>
      </c>
      <c r="G29" s="530">
        <f>IF('CLC Dual Meets'!P120&lt;1,"",'CLC Dual Meets'!P120)</f>
        <v>192</v>
      </c>
      <c r="H29" s="530">
        <f>IF('CLC Dual Meets'!S135&lt;1,"",'CLC Dual Meets'!S135)</f>
        <v>165</v>
      </c>
      <c r="I29" s="530">
        <f>IF('CLC Dual Meets'!S165&lt;1,"",'CLC Dual Meets'!S165)</f>
        <v>190</v>
      </c>
      <c r="J29" s="530">
        <f>IF('CLC Dual Meets'!B195&lt;1,"",'CLC Dual Meets'!B195)</f>
        <v>197</v>
      </c>
      <c r="K29" s="531">
        <f>IF('CLC Dual Meets'!S210&lt;1,"",'CLC Dual Meets'!S210)</f>
        <v>172</v>
      </c>
      <c r="L29" s="535"/>
      <c r="M29" s="536"/>
      <c r="N29" s="537">
        <f>AVERAGE(D29:M29)</f>
        <v>184.375</v>
      </c>
      <c r="O29" s="523">
        <f>((N29-4*$N$41)*0.96)*(113/$N$42)+144</f>
        <v>186.69719008264462</v>
      </c>
    </row>
    <row r="30" spans="1:15" ht="13.5" hidden="1" thickBot="1">
      <c r="A30" s="486"/>
      <c r="B30" s="876" t="s">
        <v>42</v>
      </c>
      <c r="C30" s="880"/>
      <c r="D30" s="530">
        <f aca="true" t="shared" si="4" ref="D30:K30">IF(D28&lt;D29,1,IF(D28=D29,"",IF(D28&gt;D29,0)))</f>
        <v>1</v>
      </c>
      <c r="E30" s="530">
        <f t="shared" si="4"/>
        <v>0</v>
      </c>
      <c r="F30" s="530">
        <f t="shared" si="4"/>
        <v>1</v>
      </c>
      <c r="G30" s="530">
        <f t="shared" si="4"/>
        <v>1</v>
      </c>
      <c r="H30" s="530">
        <f t="shared" si="4"/>
        <v>0</v>
      </c>
      <c r="I30" s="530">
        <f t="shared" si="4"/>
        <v>0</v>
      </c>
      <c r="J30" s="530">
        <f t="shared" si="4"/>
        <v>1</v>
      </c>
      <c r="K30" s="531">
        <f t="shared" si="4"/>
        <v>0</v>
      </c>
      <c r="L30" s="538"/>
      <c r="M30" s="487"/>
      <c r="N30" s="486"/>
      <c r="O30" s="488"/>
    </row>
    <row r="31" spans="1:15" ht="13.5" thickBot="1">
      <c r="A31" s="486"/>
      <c r="B31" s="876" t="s">
        <v>55</v>
      </c>
      <c r="C31" s="877"/>
      <c r="D31" s="539" t="str">
        <f aca="true" t="shared" si="5" ref="D31:K31">IF(D28="","",IF(D28&lt;D29,"W",IF(D28=D29,"T",IF(D28&gt;D29,"L"))))</f>
        <v>W</v>
      </c>
      <c r="E31" s="540" t="str">
        <f t="shared" si="5"/>
        <v>L</v>
      </c>
      <c r="F31" s="540" t="str">
        <f t="shared" si="5"/>
        <v>W</v>
      </c>
      <c r="G31" s="540" t="str">
        <f t="shared" si="5"/>
        <v>W</v>
      </c>
      <c r="H31" s="540" t="str">
        <f t="shared" si="5"/>
        <v>L</v>
      </c>
      <c r="I31" s="540" t="str">
        <f t="shared" si="5"/>
        <v>L</v>
      </c>
      <c r="J31" s="540" t="str">
        <f t="shared" si="5"/>
        <v>W</v>
      </c>
      <c r="K31" s="541" t="str">
        <f t="shared" si="5"/>
        <v>L</v>
      </c>
      <c r="L31" s="542"/>
      <c r="M31" s="487"/>
      <c r="N31" s="486"/>
      <c r="O31" s="488"/>
    </row>
    <row r="32" spans="1:15" ht="13.5" thickBot="1">
      <c r="A32" s="486"/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7"/>
      <c r="N32" s="486"/>
      <c r="O32" s="488"/>
    </row>
    <row r="33" spans="1:15" ht="12.75">
      <c r="A33" s="486"/>
      <c r="B33" s="871" t="s">
        <v>45</v>
      </c>
      <c r="C33" s="543" t="s">
        <v>43</v>
      </c>
      <c r="D33" s="544" t="s">
        <v>44</v>
      </c>
      <c r="E33" s="545" t="s">
        <v>125</v>
      </c>
      <c r="F33" s="486"/>
      <c r="G33" s="486"/>
      <c r="H33" s="486"/>
      <c r="I33" s="486"/>
      <c r="J33" s="486"/>
      <c r="K33" s="486"/>
      <c r="L33" s="486"/>
      <c r="M33" s="487"/>
      <c r="N33" s="486"/>
      <c r="O33" s="488"/>
    </row>
    <row r="34" spans="1:15" ht="13.5" thickBot="1">
      <c r="A34" s="486"/>
      <c r="B34" s="872"/>
      <c r="C34" s="546">
        <f>SUM(D30:K30)</f>
        <v>4</v>
      </c>
      <c r="D34" s="547">
        <f>SUM(D40:K40)</f>
        <v>4</v>
      </c>
      <c r="E34" s="548">
        <f>COUNTIF(D31:K31,"t")</f>
        <v>0</v>
      </c>
      <c r="F34" s="486"/>
      <c r="G34" s="486"/>
      <c r="H34" s="486"/>
      <c r="I34" s="486"/>
      <c r="J34" s="486"/>
      <c r="K34" s="486"/>
      <c r="L34" s="486"/>
      <c r="M34" s="487"/>
      <c r="N34" s="486"/>
      <c r="O34" s="488"/>
    </row>
    <row r="35" spans="1:15" ht="12.75">
      <c r="A35" s="486"/>
      <c r="B35" s="486"/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7"/>
      <c r="N35" s="486"/>
      <c r="O35" s="488"/>
    </row>
    <row r="36" spans="1:15" ht="12.75">
      <c r="A36" s="486"/>
      <c r="B36" s="486"/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7"/>
      <c r="N36" s="486"/>
      <c r="O36" s="488"/>
    </row>
    <row r="37" spans="1:15" ht="12.75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7"/>
      <c r="N37" s="486"/>
      <c r="O37" s="488"/>
    </row>
    <row r="38" spans="1:15" ht="12.75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7"/>
      <c r="N38" s="486"/>
      <c r="O38" s="488"/>
    </row>
    <row r="39" spans="1:15" ht="13.5" thickBo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7"/>
      <c r="N39" s="486"/>
      <c r="O39" s="488"/>
    </row>
    <row r="40" spans="1:15" ht="13.5" thickBot="1">
      <c r="A40" s="486"/>
      <c r="B40" s="486"/>
      <c r="C40" s="486" t="s">
        <v>51</v>
      </c>
      <c r="D40" s="529">
        <f>IF(D28&lt;D29,0,IF(D28=D29,"",IF(D28&gt;D29,1)))</f>
        <v>0</v>
      </c>
      <c r="E40" s="529">
        <f aca="true" t="shared" si="6" ref="E40:K40">IF(E28&lt;E29,0,IF(E28=E29,"",IF(E28&gt;E29,1)))</f>
        <v>1</v>
      </c>
      <c r="F40" s="529">
        <f t="shared" si="6"/>
        <v>0</v>
      </c>
      <c r="G40" s="529">
        <f t="shared" si="6"/>
        <v>0</v>
      </c>
      <c r="H40" s="529">
        <f t="shared" si="6"/>
        <v>1</v>
      </c>
      <c r="I40" s="529">
        <f t="shared" si="6"/>
        <v>1</v>
      </c>
      <c r="J40" s="529">
        <f t="shared" si="6"/>
        <v>0</v>
      </c>
      <c r="K40" s="529">
        <f t="shared" si="6"/>
        <v>1</v>
      </c>
      <c r="L40" s="538"/>
      <c r="M40" s="487"/>
      <c r="N40" s="486"/>
      <c r="O40" s="488"/>
    </row>
    <row r="41" spans="1:15" ht="12.75">
      <c r="A41" s="486"/>
      <c r="B41" s="486"/>
      <c r="C41" s="486" t="s">
        <v>52</v>
      </c>
      <c r="D41" s="503">
        <f>IF('CLC Dual Meets'!P2&lt;1,"",'CLC Dual Meets'!P2)</f>
        <v>34.3</v>
      </c>
      <c r="E41" s="504">
        <f>IF('CLC Dual Meets'!I62&lt;1,"",'CLC Dual Meets'!I62)</f>
        <v>34.3</v>
      </c>
      <c r="F41" s="504">
        <f>IF('CLC Dual Meets'!P77&lt;1,"",'CLC Dual Meets'!P77)</f>
        <v>34.3</v>
      </c>
      <c r="G41" s="504">
        <f>IF('CLC Dual Meets'!P107&lt;1,"",'CLC Dual Meets'!P107)</f>
        <v>34.3</v>
      </c>
      <c r="H41" s="504">
        <f>IF('CLC Dual Meets'!P122&lt;1,"",'CLC Dual Meets'!P122)</f>
        <v>32.9</v>
      </c>
      <c r="I41" s="504">
        <f>IF('CLC Dual Meets'!P152&lt;1,"",'CLC Dual Meets'!P152)</f>
        <v>34.3</v>
      </c>
      <c r="J41" s="504">
        <f>IF('CLC Dual Meets'!B182&lt;1,"",'CLC Dual Meets'!B182)</f>
        <v>34.3</v>
      </c>
      <c r="K41" s="505">
        <f>IF('CLC Dual Meets'!P197&lt;1,"",'CLC Dual Meets'!P197)</f>
        <v>34.8</v>
      </c>
      <c r="L41" s="36"/>
      <c r="M41" s="36"/>
      <c r="N41" s="486">
        <f>AVERAGE(D41:M41)</f>
        <v>34.1875</v>
      </c>
      <c r="O41" s="488"/>
    </row>
    <row r="42" spans="1:15" ht="12.75">
      <c r="A42" s="486"/>
      <c r="B42" s="486"/>
      <c r="C42" s="486" t="s">
        <v>53</v>
      </c>
      <c r="D42" s="503">
        <f>IF('CLC Dual Meets'!Q2&lt;1,"",'CLC Dual Meets'!Q2)</f>
        <v>124</v>
      </c>
      <c r="E42" s="504">
        <f>IF('CLC Dual Meets'!J62&lt;1,"",'CLC Dual Meets'!J62)</f>
        <v>117</v>
      </c>
      <c r="F42" s="504">
        <f>IF('CLC Dual Meets'!Q77&lt;1,"",'CLC Dual Meets'!Q77)</f>
        <v>124</v>
      </c>
      <c r="G42" s="504">
        <f>IF('CLC Dual Meets'!Q107&lt;1,"",'CLC Dual Meets'!Q107)</f>
        <v>124</v>
      </c>
      <c r="H42" s="504">
        <f>IF('CLC Dual Meets'!Q122&lt;1,"",'CLC Dual Meets'!Q122)</f>
        <v>116</v>
      </c>
      <c r="I42" s="504">
        <f>IF('CLC Dual Meets'!Q152&lt;1,"",'CLC Dual Meets'!Q152)</f>
        <v>124</v>
      </c>
      <c r="J42" s="504">
        <f>IF('CLC Dual Meets'!C182&lt;1,"",'CLC Dual Meets'!C182)</f>
        <v>124</v>
      </c>
      <c r="K42" s="505">
        <f>IF('CLC Dual Meets'!Q197&lt;1,"",'CLC Dual Meets'!Q197)</f>
        <v>115</v>
      </c>
      <c r="L42" s="36"/>
      <c r="M42" s="36"/>
      <c r="N42" s="486">
        <f>AVERAGE(D42:M42)</f>
        <v>121</v>
      </c>
      <c r="O42" s="488"/>
    </row>
    <row r="43" spans="1:15" ht="12.75">
      <c r="A43" s="486"/>
      <c r="B43" s="486"/>
      <c r="C43" s="486" t="s">
        <v>6</v>
      </c>
      <c r="D43" s="486"/>
      <c r="E43" s="486"/>
      <c r="F43" s="486"/>
      <c r="G43" s="486"/>
      <c r="H43" s="486"/>
      <c r="I43" s="486"/>
      <c r="J43" s="486"/>
      <c r="K43" s="486"/>
      <c r="L43" s="486"/>
      <c r="M43" s="487"/>
      <c r="N43" s="486"/>
      <c r="O43" s="488"/>
    </row>
  </sheetData>
  <sheetProtection/>
  <mergeCells count="9">
    <mergeCell ref="B33:B34"/>
    <mergeCell ref="D3:K3"/>
    <mergeCell ref="B31:C31"/>
    <mergeCell ref="L16:M16"/>
    <mergeCell ref="B30:C30"/>
    <mergeCell ref="B2:D2"/>
    <mergeCell ref="D16:K16"/>
    <mergeCell ref="B28:C28"/>
    <mergeCell ref="B29:C29"/>
  </mergeCells>
  <printOptions/>
  <pageMargins left="0.18" right="0.28" top="0.95" bottom="1" header="0.5" footer="0.5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ko46670</dc:creator>
  <cp:keywords/>
  <dc:description/>
  <cp:lastModifiedBy>ko46670</cp:lastModifiedBy>
  <cp:lastPrinted>2014-05-14T14:32:17Z</cp:lastPrinted>
  <dcterms:created xsi:type="dcterms:W3CDTF">2009-02-12T16:29:13Z</dcterms:created>
  <dcterms:modified xsi:type="dcterms:W3CDTF">2014-05-22T23:53:45Z</dcterms:modified>
  <cp:category/>
  <cp:version/>
  <cp:contentType/>
  <cp:contentStatus/>
</cp:coreProperties>
</file>