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5" yWindow="105" windowWidth="21840" windowHeight="13155" activeTab="1"/>
  </bookViews>
  <sheets>
    <sheet name="Players and Scores" sheetId="1" r:id="rId1"/>
    <sheet name="TEAM STANDINGS" sheetId="2" r:id="rId2"/>
    <sheet name="DATA" sheetId="3" r:id="rId3"/>
  </sheets>
  <definedNames>
    <definedName name="_xlnm.Print_Area" localSheetId="0">'Players and Scores'!$A$1:$AD$72</definedName>
    <definedName name="_xlnm.Print_Area" localSheetId="1">'TEAM STANDINGS'!$B$1:$F$9</definedName>
  </definedNames>
  <calcPr fullCalcOnLoad="1"/>
</workbook>
</file>

<file path=xl/sharedStrings.xml><?xml version="1.0" encoding="utf-8"?>
<sst xmlns="http://schemas.openxmlformats.org/spreadsheetml/2006/main" count="186" uniqueCount="85">
  <si>
    <t>School</t>
  </si>
  <si>
    <t> </t>
  </si>
  <si>
    <t>Player</t>
  </si>
  <si>
    <t>Out</t>
  </si>
  <si>
    <t>In</t>
  </si>
  <si>
    <t>Total</t>
  </si>
  <si>
    <t>TOTALS</t>
  </si>
  <si>
    <t>Par</t>
  </si>
  <si>
    <t>SCORE</t>
  </si>
  <si>
    <t>TEAM RESULTS</t>
  </si>
  <si>
    <t>COURSE</t>
  </si>
  <si>
    <t>Coach</t>
  </si>
  <si>
    <t>SCHOOL</t>
  </si>
  <si>
    <t>#PLAYERS?</t>
  </si>
  <si>
    <t>PLACE</t>
  </si>
  <si>
    <t>Player 1 (Year)</t>
  </si>
  <si>
    <t>Player 2 (Year)</t>
  </si>
  <si>
    <t>Player 3 (Year)</t>
  </si>
  <si>
    <t>Player 4 (Year)</t>
  </si>
  <si>
    <t>Player 5 (Year)</t>
  </si>
  <si>
    <t>Tie</t>
  </si>
  <si>
    <t>INDIV PLACE</t>
  </si>
  <si>
    <t>TEAM PLACE</t>
  </si>
  <si>
    <t>GET</t>
  </si>
  <si>
    <t>Schmidt</t>
  </si>
  <si>
    <t>Dani Smith</t>
  </si>
  <si>
    <t>Lindsay Neitzel</t>
  </si>
  <si>
    <t>Lexi Bishop</t>
  </si>
  <si>
    <t>Alyx McLain</t>
  </si>
  <si>
    <t>Konor Aver</t>
  </si>
  <si>
    <t>Holmen</t>
  </si>
  <si>
    <t>Strasser</t>
  </si>
  <si>
    <t>Mariana Dvorak</t>
  </si>
  <si>
    <t>Jaclyn Johnson</t>
  </si>
  <si>
    <t>Brianna Berra</t>
  </si>
  <si>
    <t>Sydnie Martin</t>
  </si>
  <si>
    <t>Sydney Brock</t>
  </si>
  <si>
    <t>Tomah</t>
  </si>
  <si>
    <t>Griewikow</t>
  </si>
  <si>
    <t>Dana Wagner</t>
  </si>
  <si>
    <t>Rachel Tillman</t>
  </si>
  <si>
    <t>Danielle Ducklow</t>
  </si>
  <si>
    <t>Megan McGinnis</t>
  </si>
  <si>
    <t>Mackaylin Larsen</t>
  </si>
  <si>
    <t>Sparta</t>
  </si>
  <si>
    <t>Anderson</t>
  </si>
  <si>
    <t>Kirsten Kolasa</t>
  </si>
  <si>
    <t>Sydney Weibel</t>
  </si>
  <si>
    <t>Meg Leis</t>
  </si>
  <si>
    <t>Sam Yahnke</t>
  </si>
  <si>
    <t>Kristina Mulder</t>
  </si>
  <si>
    <t>LaCrosse</t>
  </si>
  <si>
    <t>Creighton/Onsrud</t>
  </si>
  <si>
    <t>Grace Onsrud</t>
  </si>
  <si>
    <t>Arcadia</t>
  </si>
  <si>
    <t>Sobota</t>
  </si>
  <si>
    <t>Kendra Palkowski</t>
  </si>
  <si>
    <t>Stef Kulig</t>
  </si>
  <si>
    <t>Sara Ammann</t>
  </si>
  <si>
    <t>Megan Roesler</t>
  </si>
  <si>
    <t>Shaylah Roesler</t>
  </si>
  <si>
    <t>Onalaska</t>
  </si>
  <si>
    <t>Simms</t>
  </si>
  <si>
    <t>Kristina Helgeson</t>
  </si>
  <si>
    <t>Monica Rohe</t>
  </si>
  <si>
    <t>Andrea Jorgensen</t>
  </si>
  <si>
    <t>Haley Snyder</t>
  </si>
  <si>
    <t>Erica Anderson</t>
  </si>
  <si>
    <t>Wisconsin Dells</t>
  </si>
  <si>
    <t>Troy Ryan</t>
  </si>
  <si>
    <t>Dana Marshall</t>
  </si>
  <si>
    <t>Sam Mueller</t>
  </si>
  <si>
    <t>Brianna Smith</t>
  </si>
  <si>
    <t>Jacqui Hilliard</t>
  </si>
  <si>
    <t>Taryn Alvin</t>
  </si>
  <si>
    <t>School 10</t>
  </si>
  <si>
    <t>School 11</t>
  </si>
  <si>
    <t>School 12</t>
  </si>
  <si>
    <t>Westby/Viroqua</t>
  </si>
  <si>
    <t>Peterson</t>
  </si>
  <si>
    <t>Taylor Vosseteig</t>
  </si>
  <si>
    <t>McKenzie Snustead</t>
  </si>
  <si>
    <t>Jessica Rybold</t>
  </si>
  <si>
    <t>Katherine Larson</t>
  </si>
  <si>
    <t>Sara Tryggestad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</si>
</sst>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16"/>
      <name val="Arial"/>
      <family val="2"/>
    </font>
    <font>
      <sz val="14"/>
      <name val="Geneva"/>
      <family val="0"/>
    </font>
    <font>
      <b/>
      <u val="single"/>
      <sz val="9"/>
      <name val="Geneva"/>
      <family val="0"/>
    </font>
    <font>
      <sz val="24"/>
      <name val="Geneva"/>
      <family val="0"/>
    </font>
    <font>
      <b/>
      <sz val="9"/>
      <color indexed="10"/>
      <name val="Geneva"/>
      <family val="0"/>
    </font>
    <font>
      <sz val="12"/>
      <name val="Genev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1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 horizontal="center"/>
      <protection/>
    </xf>
    <xf numFmtId="16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68" fontId="0" fillId="34" borderId="0" xfId="0" applyNumberForma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1" fontId="11" fillId="0" borderId="0" xfId="0" applyNumberFormat="1" applyFont="1" applyAlignment="1" applyProtection="1">
      <alignment horizontal="center"/>
      <protection locked="0"/>
    </xf>
    <xf numFmtId="1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34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/>
      <protection hidden="1" locked="0"/>
    </xf>
    <xf numFmtId="0" fontId="21" fillId="0" borderId="0" xfId="0" applyFont="1" applyBorder="1" applyAlignment="1" applyProtection="1">
      <alignment/>
      <protection hidden="1" locked="0"/>
    </xf>
    <xf numFmtId="0" fontId="21" fillId="0" borderId="0" xfId="0" applyFont="1" applyBorder="1" applyAlignment="1" applyProtection="1">
      <alignment vertical="top" wrapText="1"/>
      <protection hidden="1" locked="0"/>
    </xf>
    <xf numFmtId="0" fontId="4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1" fontId="0" fillId="0" borderId="0" xfId="0" applyNumberFormat="1" applyAlignment="1" applyProtection="1">
      <alignment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" fontId="0" fillId="0" borderId="10" xfId="0" applyNumberForma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" fontId="4" fillId="0" borderId="10" xfId="0" applyNumberFormat="1" applyFont="1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/>
      <protection hidden="1"/>
    </xf>
    <xf numFmtId="1" fontId="13" fillId="0" borderId="0" xfId="0" applyNumberFormat="1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 wrapText="1"/>
      <protection locked="0"/>
    </xf>
    <xf numFmtId="0" fontId="21" fillId="0" borderId="11" xfId="0" applyFont="1" applyBorder="1" applyAlignment="1" applyProtection="1">
      <alignment horizontal="center" vertical="top" wrapText="1"/>
      <protection locked="0"/>
    </xf>
    <xf numFmtId="0" fontId="21" fillId="0" borderId="12" xfId="0" applyFont="1" applyBorder="1" applyAlignment="1" applyProtection="1">
      <alignment horizontal="center" vertical="top" wrapText="1"/>
      <protection locked="0"/>
    </xf>
    <xf numFmtId="0" fontId="21" fillId="0" borderId="13" xfId="0" applyFont="1" applyBorder="1" applyAlignment="1" applyProtection="1">
      <alignment horizontal="center" vertical="top" wrapText="1"/>
      <protection locked="0"/>
    </xf>
    <xf numFmtId="0" fontId="21" fillId="0" borderId="14" xfId="0" applyFont="1" applyBorder="1" applyAlignment="1" applyProtection="1">
      <alignment horizontal="center" vertical="top" wrapText="1"/>
      <protection locked="0"/>
    </xf>
    <xf numFmtId="0" fontId="21" fillId="0" borderId="0" xfId="0" applyFont="1" applyBorder="1" applyAlignment="1" applyProtection="1">
      <alignment horizontal="center" vertical="top" wrapText="1"/>
      <protection locked="0"/>
    </xf>
    <xf numFmtId="0" fontId="21" fillId="0" borderId="15" xfId="0" applyFont="1" applyBorder="1" applyAlignment="1" applyProtection="1">
      <alignment horizontal="center" vertical="top" wrapText="1"/>
      <protection locked="0"/>
    </xf>
    <xf numFmtId="0" fontId="21" fillId="0" borderId="16" xfId="0" applyFont="1" applyBorder="1" applyAlignment="1" applyProtection="1">
      <alignment horizontal="center" vertical="top" wrapText="1"/>
      <protection locked="0"/>
    </xf>
    <xf numFmtId="0" fontId="21" fillId="0" borderId="17" xfId="0" applyFont="1" applyBorder="1" applyAlignment="1" applyProtection="1">
      <alignment horizontal="center" vertical="top" wrapText="1"/>
      <protection locked="0"/>
    </xf>
    <xf numFmtId="0" fontId="21" fillId="0" borderId="18" xfId="0" applyFont="1" applyBorder="1" applyAlignment="1" applyProtection="1">
      <alignment horizontal="center" vertical="top" wrapText="1"/>
      <protection locked="0"/>
    </xf>
    <xf numFmtId="0" fontId="21" fillId="0" borderId="17" xfId="0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0" borderId="0" xfId="0" applyFont="1" applyAlignment="1" applyProtection="1">
      <alignment horizontal="center"/>
      <protection hidden="1"/>
    </xf>
    <xf numFmtId="14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5">
    <dxf>
      <font>
        <color indexed="10"/>
      </font>
    </dxf>
    <dxf>
      <font>
        <b/>
        <i val="0"/>
        <color auto="1"/>
      </font>
      <fill>
        <patternFill>
          <bgColor indexed="57"/>
        </patternFill>
      </fill>
    </dxf>
    <dxf>
      <font>
        <color indexed="9"/>
      </font>
    </dxf>
    <dxf>
      <fill>
        <patternFill>
          <bgColor indexed="10"/>
        </patternFill>
      </fill>
    </dxf>
    <dxf>
      <font>
        <b/>
        <i val="0"/>
        <color auto="1"/>
      </font>
    </dxf>
    <dxf>
      <font>
        <color indexed="9"/>
      </font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rgb="FFDD0806"/>
      </font>
      <border/>
    </dxf>
    <dxf>
      <font>
        <color rgb="FFFFFFFF"/>
      </font>
      <fill>
        <patternFill>
          <bgColor rgb="FFFFFFFF"/>
        </patternFill>
      </fill>
      <border/>
    </dxf>
    <dxf>
      <font>
        <b/>
        <i val="0"/>
        <color auto="1"/>
      </font>
      <border/>
    </dxf>
    <dxf>
      <font>
        <color rgb="FFFFFFFF"/>
      </font>
      <border/>
    </dxf>
    <dxf>
      <font>
        <b/>
        <i val="0"/>
        <color auto="1"/>
      </font>
      <fill>
        <patternFill>
          <bgColor rgb="FF339966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94"/>
  <sheetViews>
    <sheetView zoomScalePageLayoutView="0" workbookViewId="0" topLeftCell="A1">
      <selection activeCell="A54" sqref="A54"/>
    </sheetView>
  </sheetViews>
  <sheetFormatPr defaultColWidth="7.25390625" defaultRowHeight="12"/>
  <cols>
    <col min="1" max="1" width="14.25390625" style="1" bestFit="1" customWidth="1"/>
    <col min="2" max="2" width="5.875" style="1" customWidth="1"/>
    <col min="3" max="3" width="18.75390625" style="1" customWidth="1"/>
    <col min="4" max="12" width="3.125" style="1" customWidth="1"/>
    <col min="13" max="13" width="7.25390625" style="1" customWidth="1"/>
    <col min="14" max="22" width="3.375" style="1" bestFit="1" customWidth="1"/>
    <col min="23" max="24" width="7.25390625" style="1" customWidth="1"/>
    <col min="25" max="25" width="0.12890625" style="1" customWidth="1"/>
    <col min="26" max="26" width="5.75390625" style="1" customWidth="1"/>
    <col min="27" max="27" width="12.00390625" style="35" customWidth="1"/>
    <col min="28" max="28" width="11.125" style="35" customWidth="1"/>
    <col min="29" max="29" width="0.2421875" style="1" customWidth="1"/>
    <col min="30" max="30" width="9.375" style="1" customWidth="1"/>
    <col min="31" max="16384" width="7.25390625" style="1" customWidth="1"/>
  </cols>
  <sheetData>
    <row r="1" spans="1:30" ht="25.5" customHeight="1">
      <c r="A1" s="75" t="s">
        <v>10</v>
      </c>
      <c r="B1" s="75"/>
      <c r="C1" s="75"/>
      <c r="D1" s="76"/>
      <c r="E1" s="76"/>
      <c r="F1" s="73"/>
      <c r="G1" s="74"/>
      <c r="H1" s="74"/>
      <c r="I1" s="74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22"/>
      <c r="AA1" s="33"/>
      <c r="AB1" s="33"/>
      <c r="AC1" s="12"/>
      <c r="AD1" s="12"/>
    </row>
    <row r="2" spans="1:31" ht="12">
      <c r="A2" s="23" t="s">
        <v>0</v>
      </c>
      <c r="B2" s="23" t="s">
        <v>1</v>
      </c>
      <c r="C2" s="23" t="s">
        <v>2</v>
      </c>
      <c r="D2" s="23"/>
      <c r="E2" s="23"/>
      <c r="F2" s="23"/>
      <c r="G2" s="23"/>
      <c r="H2" s="23"/>
      <c r="I2" s="23"/>
      <c r="J2" s="23"/>
      <c r="K2" s="23"/>
      <c r="L2" s="23"/>
      <c r="M2" s="24" t="s">
        <v>3</v>
      </c>
      <c r="N2" s="24"/>
      <c r="O2" s="24"/>
      <c r="P2" s="24"/>
      <c r="Q2" s="24"/>
      <c r="R2" s="24"/>
      <c r="S2" s="24"/>
      <c r="T2" s="24"/>
      <c r="U2" s="24"/>
      <c r="V2" s="24"/>
      <c r="W2" s="24" t="s">
        <v>4</v>
      </c>
      <c r="X2" s="24" t="s">
        <v>5</v>
      </c>
      <c r="Y2" s="52"/>
      <c r="Z2" s="23" t="s">
        <v>20</v>
      </c>
      <c r="AA2" s="34" t="s">
        <v>21</v>
      </c>
      <c r="AB2" s="34" t="s">
        <v>22</v>
      </c>
      <c r="AD2" s="1" t="s">
        <v>7</v>
      </c>
      <c r="AE2" s="1">
        <v>72</v>
      </c>
    </row>
    <row r="3" spans="1:26" ht="12">
      <c r="A3" s="25" t="s">
        <v>1</v>
      </c>
      <c r="B3" s="26" t="s">
        <v>1</v>
      </c>
      <c r="C3" s="25" t="s">
        <v>1</v>
      </c>
      <c r="D3" s="27">
        <v>1</v>
      </c>
      <c r="E3" s="27">
        <v>2</v>
      </c>
      <c r="F3" s="27">
        <v>3</v>
      </c>
      <c r="G3" s="27">
        <v>4</v>
      </c>
      <c r="H3" s="27">
        <v>5</v>
      </c>
      <c r="I3" s="27">
        <v>6</v>
      </c>
      <c r="J3" s="27">
        <v>7</v>
      </c>
      <c r="K3" s="27">
        <v>8</v>
      </c>
      <c r="L3" s="27">
        <v>9</v>
      </c>
      <c r="M3" s="24" t="s">
        <v>1</v>
      </c>
      <c r="N3" s="28">
        <v>10</v>
      </c>
      <c r="O3" s="28">
        <v>11</v>
      </c>
      <c r="P3" s="28">
        <v>12</v>
      </c>
      <c r="Q3" s="28">
        <v>13</v>
      </c>
      <c r="R3" s="28">
        <v>14</v>
      </c>
      <c r="S3" s="28">
        <v>15</v>
      </c>
      <c r="T3" s="28">
        <v>16</v>
      </c>
      <c r="U3" s="28">
        <v>17</v>
      </c>
      <c r="V3" s="28">
        <v>18</v>
      </c>
      <c r="W3" s="29" t="s">
        <v>1</v>
      </c>
      <c r="X3" s="29" t="s">
        <v>1</v>
      </c>
      <c r="Y3" s="53"/>
      <c r="Z3" s="25"/>
    </row>
    <row r="4" spans="1:28" ht="12">
      <c r="A4" s="25" t="s">
        <v>78</v>
      </c>
      <c r="B4" s="26">
        <v>1</v>
      </c>
      <c r="C4" s="25" t="s">
        <v>80</v>
      </c>
      <c r="D4" s="25">
        <v>5</v>
      </c>
      <c r="E4" s="25">
        <v>4</v>
      </c>
      <c r="F4" s="25">
        <v>7</v>
      </c>
      <c r="G4" s="25">
        <v>5</v>
      </c>
      <c r="H4" s="25">
        <v>6</v>
      </c>
      <c r="I4" s="25">
        <v>6</v>
      </c>
      <c r="J4" s="25">
        <v>5</v>
      </c>
      <c r="K4" s="25">
        <v>6</v>
      </c>
      <c r="L4" s="25">
        <v>7</v>
      </c>
      <c r="M4" s="40">
        <f>IF(OR(D4="DQ",E4="DQ",F4="DQ",G4="DQ",H4="DQ",I4="DQ",J4="DQ",K4="DQ",L4="DQ",D4="WD",E4="WD",F4="WD",G4="WD",H4="WD",I4="WD",J4="WD",K4="WD",L4="WD"),"DNQ",SUM(D4:L4))</f>
        <v>51</v>
      </c>
      <c r="N4" s="25">
        <v>7</v>
      </c>
      <c r="O4" s="25">
        <v>6</v>
      </c>
      <c r="P4" s="25">
        <v>6</v>
      </c>
      <c r="Q4" s="25">
        <v>7</v>
      </c>
      <c r="R4" s="25">
        <v>6</v>
      </c>
      <c r="S4" s="25">
        <v>6</v>
      </c>
      <c r="T4" s="25">
        <v>4</v>
      </c>
      <c r="U4" s="25">
        <v>7</v>
      </c>
      <c r="V4" s="14">
        <v>6</v>
      </c>
      <c r="W4" s="15">
        <f>IF(OR(N4="DQ",O4="DQ",P4="DQ",Q4="DQ",R4="DQ",S4="DQ",T4="DQ",U4="DQ",V4="DQ",N4="WD",O4="WD",P4="WD",Q4="WD",R4="WD",S4="WD",T4="WD",U4="WD",V4="WD"),"DNQ",SUM(N4:V4))</f>
        <v>55</v>
      </c>
      <c r="X4" s="36">
        <f>IF(M4="DNQ",0,IF(W4="DNQ",0,(SUM(M4+W4))))</f>
        <v>106</v>
      </c>
      <c r="Y4" s="36">
        <f>IF(X4=0,1000,IF(AND($AB$5&gt;0.9,$AB$5&lt;3.1),X4+100,X4))</f>
        <v>106</v>
      </c>
      <c r="Z4" s="16"/>
      <c r="AA4" s="36">
        <f>IF(Y4&lt;&gt;1000,RANK(Y4,$Y$4:$Y$85,1),"DNQ")</f>
        <v>12</v>
      </c>
      <c r="AB4" s="44"/>
    </row>
    <row r="5" spans="1:37" ht="12" customHeight="1">
      <c r="A5" s="25" t="s">
        <v>79</v>
      </c>
      <c r="B5" s="26">
        <v>2</v>
      </c>
      <c r="C5" s="25" t="s">
        <v>81</v>
      </c>
      <c r="D5" s="25">
        <v>7</v>
      </c>
      <c r="E5" s="25">
        <v>4</v>
      </c>
      <c r="F5" s="25">
        <v>6</v>
      </c>
      <c r="G5" s="25">
        <v>4</v>
      </c>
      <c r="H5" s="25">
        <v>7</v>
      </c>
      <c r="I5" s="25">
        <v>5</v>
      </c>
      <c r="J5" s="25">
        <v>5</v>
      </c>
      <c r="K5" s="25">
        <v>5</v>
      </c>
      <c r="L5" s="25">
        <v>5</v>
      </c>
      <c r="M5" s="40">
        <f>IF(OR(D5="DQ",E5="DQ",F5="DQ",G5="DQ",H5="DQ",I5="DQ",J5="DQ",K5="DQ",L5="DQ",D5="WD",E5="WD",F5="WD",G5="WD",H5="WD",I5="WD",J5="WD",K5="WD",L5="WD"),"DNQ",SUM(D5:L5))</f>
        <v>48</v>
      </c>
      <c r="N5" s="25">
        <v>7</v>
      </c>
      <c r="O5" s="25">
        <v>4</v>
      </c>
      <c r="P5" s="25">
        <v>4</v>
      </c>
      <c r="Q5" s="25">
        <v>6</v>
      </c>
      <c r="R5" s="25">
        <v>7</v>
      </c>
      <c r="S5" s="25">
        <v>5</v>
      </c>
      <c r="T5" s="25">
        <v>5</v>
      </c>
      <c r="U5" s="25">
        <v>6</v>
      </c>
      <c r="V5" s="14">
        <v>7</v>
      </c>
      <c r="W5" s="15">
        <f>IF(OR(N5="DQ",O5="DQ",P5="DQ",Q5="DQ",R5="DQ",S5="DQ",T5="DQ",U5="DQ",V5="DQ",N5="WD",O5="WD",P5="WD",Q5="WD",R5="WD",S5="WD",T5="WD",U5="WD",V5="WD"),"DNQ",SUM(N5:V5))</f>
        <v>51</v>
      </c>
      <c r="X5" s="36">
        <f>IF(M5="DNQ",0,IF(W5="DNQ",0,(SUM(M5+W5))))</f>
        <v>99</v>
      </c>
      <c r="Y5" s="36">
        <f>IF(X5=0,1000,IF(AND($AB$5&gt;0.9,$AB$5&lt;3.1),X5+100,X5))</f>
        <v>99</v>
      </c>
      <c r="Z5" s="16"/>
      <c r="AA5" s="36">
        <f>IF(Y5&lt;&gt;1000,RANK(Y5,$Y$4:$Y$85,1),"DNQ")</f>
        <v>3</v>
      </c>
      <c r="AB5" s="58">
        <f>VLOOKUP(X9+Z9,'TEAM STANDINGS'!$A$2:$C$13,3)</f>
        <v>5</v>
      </c>
      <c r="AD5" s="7"/>
      <c r="AE5" s="20"/>
      <c r="AF5" s="14"/>
      <c r="AG5" s="14"/>
      <c r="AH5" s="14"/>
      <c r="AI5" s="14"/>
      <c r="AJ5" s="14"/>
      <c r="AK5" s="14"/>
    </row>
    <row r="6" spans="1:37" ht="12" customHeight="1">
      <c r="A6" s="35">
        <f>IF(AB5=1,"Team Qualifier",IF(AB5=2,"Team Qualifier",IF(AB5=3,"Team Qualifier","")))</f>
      </c>
      <c r="B6" s="26">
        <v>3</v>
      </c>
      <c r="C6" s="25" t="s">
        <v>82</v>
      </c>
      <c r="D6" s="25">
        <v>7</v>
      </c>
      <c r="E6" s="25">
        <v>2</v>
      </c>
      <c r="F6" s="25">
        <v>7</v>
      </c>
      <c r="G6" s="25">
        <v>6</v>
      </c>
      <c r="H6" s="25">
        <v>7</v>
      </c>
      <c r="I6" s="25">
        <v>6</v>
      </c>
      <c r="J6" s="25">
        <v>7</v>
      </c>
      <c r="K6" s="25">
        <v>4</v>
      </c>
      <c r="L6" s="25">
        <v>6</v>
      </c>
      <c r="M6" s="40">
        <f>IF(OR(D6="DQ",E6="DQ",F6="DQ",G6="DQ",H6="DQ",I6="DQ",J6="DQ",K6="DQ",L6="DQ",D6="WD",E6="WD",F6="WD",G6="WD",H6="WD",I6="WD",J6="WD",K6="WD",L6="WD"),"DNQ",SUM(D6:L6))</f>
        <v>52</v>
      </c>
      <c r="N6" s="25">
        <v>7</v>
      </c>
      <c r="O6" s="25">
        <v>5</v>
      </c>
      <c r="P6" s="25">
        <v>6</v>
      </c>
      <c r="Q6" s="25">
        <v>8</v>
      </c>
      <c r="R6" s="25">
        <v>8</v>
      </c>
      <c r="S6" s="25">
        <v>6</v>
      </c>
      <c r="T6" s="25">
        <v>4</v>
      </c>
      <c r="U6" s="25">
        <v>6</v>
      </c>
      <c r="V6" s="14">
        <v>5</v>
      </c>
      <c r="W6" s="15">
        <f>IF(OR(N6="DQ",O6="DQ",P6="DQ",Q6="DQ",R6="DQ",S6="DQ",T6="DQ",U6="DQ",V6="DQ",N6="WD",O6="WD",P6="WD",Q6="WD",R6="WD",S6="WD",T6="WD",U6="WD",V6="WD"),"DNQ",SUM(N6:V6))</f>
        <v>55</v>
      </c>
      <c r="X6" s="36">
        <f>IF(M6="DNQ",0,IF(W6="DNQ",0,(SUM(M6+W6))))</f>
        <v>107</v>
      </c>
      <c r="Y6" s="36">
        <f>IF(X6=0,1000,IF(AND($AB$5&gt;0.9,$AB$5&lt;3.1),X6+100,X6))</f>
        <v>107</v>
      </c>
      <c r="Z6" s="16"/>
      <c r="AA6" s="36">
        <f>IF(Y6&lt;&gt;1000,RANK(Y6,$Y$4:$Y$85,1),"DNQ")</f>
        <v>14</v>
      </c>
      <c r="AB6" s="58"/>
      <c r="AE6" s="14"/>
      <c r="AF6" s="14"/>
      <c r="AG6" s="14"/>
      <c r="AH6" s="14"/>
      <c r="AI6" s="14"/>
      <c r="AJ6" s="14"/>
      <c r="AK6" s="14"/>
    </row>
    <row r="7" spans="1:37" ht="12">
      <c r="A7" s="25"/>
      <c r="B7" s="26">
        <v>4</v>
      </c>
      <c r="C7" s="25" t="s">
        <v>84</v>
      </c>
      <c r="D7" s="25">
        <v>6</v>
      </c>
      <c r="E7" s="25">
        <v>6</v>
      </c>
      <c r="F7" s="25">
        <v>5</v>
      </c>
      <c r="G7" s="25">
        <v>5</v>
      </c>
      <c r="H7" s="25">
        <v>6</v>
      </c>
      <c r="I7" s="25">
        <v>6</v>
      </c>
      <c r="J7" s="25">
        <v>7</v>
      </c>
      <c r="K7" s="25">
        <v>4</v>
      </c>
      <c r="L7" s="25">
        <v>6</v>
      </c>
      <c r="M7" s="40">
        <f>IF(OR(D7="DQ",E7="DQ",F7="DQ",G7="DQ",H7="DQ",I7="DQ",J7="DQ",K7="DQ",L7="DQ",D7="WD",E7="WD",F7="WD",G7="WD",H7="WD",I7="WD",J7="WD",K7="WD",L7="WD"),"DNQ",SUM(D7:L7))</f>
        <v>51</v>
      </c>
      <c r="N7" s="25">
        <v>6</v>
      </c>
      <c r="O7" s="25">
        <v>6</v>
      </c>
      <c r="P7" s="25">
        <v>5</v>
      </c>
      <c r="Q7" s="25">
        <v>7</v>
      </c>
      <c r="R7" s="25">
        <v>10</v>
      </c>
      <c r="S7" s="25">
        <v>6</v>
      </c>
      <c r="T7" s="25">
        <v>5</v>
      </c>
      <c r="U7" s="25">
        <v>5</v>
      </c>
      <c r="V7" s="14">
        <v>7</v>
      </c>
      <c r="W7" s="15">
        <f>IF(OR(N7="DQ",O7="DQ",P7="DQ",Q7="DQ",R7="DQ",S7="DQ",T7="DQ",U7="DQ",V7="DQ",N7="WD",O7="WD",P7="WD",Q7="WD",R7="WD",S7="WD",T7="WD",U7="WD",V7="WD"),"DNQ",SUM(N7:V7))</f>
        <v>57</v>
      </c>
      <c r="X7" s="36">
        <f>IF(M7="DNQ",0,IF(W7="DNQ",0,(SUM(M7+W7))))</f>
        <v>108</v>
      </c>
      <c r="Y7" s="36">
        <f>IF(X7=0,1000,IF(AND($AB$5&gt;0.9,$AB$5&lt;3.1),X7+100,X7))</f>
        <v>108</v>
      </c>
      <c r="Z7" s="16"/>
      <c r="AA7" s="36">
        <f>IF(Y7&lt;&gt;1000,RANK(Y7,$Y$4:$Y$85,1),"DNQ")</f>
        <v>15</v>
      </c>
      <c r="AB7" s="44"/>
      <c r="AE7" s="14"/>
      <c r="AF7" s="14"/>
      <c r="AG7" s="14"/>
      <c r="AH7" s="14"/>
      <c r="AI7" s="14"/>
      <c r="AJ7" s="14"/>
      <c r="AK7" s="14"/>
    </row>
    <row r="8" spans="1:37" ht="12">
      <c r="A8" s="25" t="s">
        <v>1</v>
      </c>
      <c r="B8" s="26">
        <v>5</v>
      </c>
      <c r="C8" s="25" t="s">
        <v>83</v>
      </c>
      <c r="D8" s="25">
        <v>9</v>
      </c>
      <c r="E8" s="25">
        <v>5</v>
      </c>
      <c r="F8" s="25">
        <v>8</v>
      </c>
      <c r="G8" s="25">
        <v>6</v>
      </c>
      <c r="H8" s="25">
        <v>7</v>
      </c>
      <c r="I8" s="25">
        <v>11</v>
      </c>
      <c r="J8" s="25">
        <v>7</v>
      </c>
      <c r="K8" s="25">
        <v>8</v>
      </c>
      <c r="L8" s="25">
        <v>6</v>
      </c>
      <c r="M8" s="40">
        <f>IF(OR(D8="DQ",E8="DQ",F8="DQ",G8="DQ",H8="DQ",I8="DQ",J8="DQ",K8="DQ",L8="DQ",D8="WD",E8="WD",F8="WD",G8="WD",H8="WD",I8="WD",J8="WD",K8="WD",L8="WD"),"DNQ",SUM(D8:L8))</f>
        <v>67</v>
      </c>
      <c r="N8" s="25">
        <v>9</v>
      </c>
      <c r="O8" s="25">
        <v>10</v>
      </c>
      <c r="P8" s="25">
        <v>7</v>
      </c>
      <c r="Q8" s="25">
        <v>9</v>
      </c>
      <c r="R8" s="25">
        <v>13</v>
      </c>
      <c r="S8" s="25">
        <v>9</v>
      </c>
      <c r="T8" s="25">
        <v>7</v>
      </c>
      <c r="U8" s="25">
        <v>9</v>
      </c>
      <c r="V8" s="14">
        <v>8</v>
      </c>
      <c r="W8" s="15">
        <f>IF(OR(N8="DQ",O8="DQ",P8="DQ",Q8="DQ",R8="DQ",S8="DQ",T8="DQ",U8="DQ",V8="DQ",N8="WD",O8="WD",P8="WD",Q8="WD",R8="WD",S8="WD",T8="WD",U8="WD",V8="WD"),"DNQ",SUM(N8:V8))</f>
        <v>81</v>
      </c>
      <c r="X8" s="36">
        <f>IF(M8="DNQ",0,IF(W8="DNQ",0,(SUM(M8+W8))))</f>
        <v>148</v>
      </c>
      <c r="Y8" s="36">
        <f>IF(X8=0,1000,IF(AND($AB$5&gt;0.9,$AB$5&lt;3.1),X8+100,X8))</f>
        <v>148</v>
      </c>
      <c r="Z8" s="16"/>
      <c r="AA8" s="36">
        <f>IF(Y8&lt;&gt;1000,RANK(Y8,$Y$4:$Y$85,1),"DNQ")</f>
        <v>25</v>
      </c>
      <c r="AB8" s="44"/>
      <c r="AE8" s="14"/>
      <c r="AF8" s="14"/>
      <c r="AG8" s="14"/>
      <c r="AH8" s="14"/>
      <c r="AI8" s="14"/>
      <c r="AJ8" s="14"/>
      <c r="AK8" s="14"/>
    </row>
    <row r="9" spans="1:37" ht="12">
      <c r="A9" s="25" t="s">
        <v>1</v>
      </c>
      <c r="B9" s="26" t="s">
        <v>1</v>
      </c>
      <c r="C9" s="30" t="s">
        <v>6</v>
      </c>
      <c r="D9" s="30"/>
      <c r="E9" s="30"/>
      <c r="F9" s="30"/>
      <c r="G9" s="30"/>
      <c r="H9" s="30"/>
      <c r="I9" s="30"/>
      <c r="J9" s="30"/>
      <c r="K9" s="30"/>
      <c r="L9" s="30"/>
      <c r="M9" s="40"/>
      <c r="N9" s="26"/>
      <c r="O9" s="26"/>
      <c r="P9" s="26"/>
      <c r="Q9" s="26"/>
      <c r="R9" s="26"/>
      <c r="S9" s="26"/>
      <c r="T9" s="26"/>
      <c r="U9" s="26"/>
      <c r="V9" s="18"/>
      <c r="W9" s="15"/>
      <c r="X9" s="48">
        <f>IF(X4=0,SMALL(X4:X8,2)+SMALL(X4:X8,3)+SMALL(X4:X8,4)+SMALL(X4:X8,5),IF(X5=0,SMALL(X4:X8,2)+SMALL(X4:X8,3)+SMALL(X4:X8,4)+SMALL(X4:X8,5),IF(X6=0,SMALL(X4:X8,2)+SMALL(X4:X8,3)+SMALL(X4:X8,4)+SMALL(X4:X8,5),IF(X7=0,SMALL(X4:X8,2)+SMALL(X4:X8,3)+SMALL(X4:X8,4)+SMALL(X4:X8,5),IF(X8=0,SMALL(X4:X8,2)+SMALL(X4:X8,3)+SMALL(X4:X8,4)+SMALL(X4:X8,5),SMALL(X4:X8,1)+SMALL(X4:X8,2)+SMALL(X4:X8,3)+SMALL(X4:X8,4))))))</f>
        <v>420</v>
      </c>
      <c r="Y9" s="45"/>
      <c r="Z9" s="19"/>
      <c r="AA9" s="45"/>
      <c r="AB9" s="46"/>
      <c r="AE9" s="14"/>
      <c r="AF9" s="14"/>
      <c r="AG9" s="14"/>
      <c r="AH9" s="14"/>
      <c r="AI9" s="14"/>
      <c r="AJ9" s="14"/>
      <c r="AK9" s="14"/>
    </row>
    <row r="10" spans="1:37" ht="12">
      <c r="A10" s="25" t="s">
        <v>1</v>
      </c>
      <c r="B10" s="26" t="s">
        <v>1</v>
      </c>
      <c r="C10" s="25" t="s">
        <v>1</v>
      </c>
      <c r="D10" s="25"/>
      <c r="E10" s="25"/>
      <c r="F10" s="25"/>
      <c r="G10" s="25"/>
      <c r="H10" s="25"/>
      <c r="I10" s="25"/>
      <c r="J10" s="25"/>
      <c r="K10" s="25"/>
      <c r="L10" s="25"/>
      <c r="M10" s="40"/>
      <c r="N10" s="26"/>
      <c r="O10" s="26"/>
      <c r="P10" s="26"/>
      <c r="Q10" s="26"/>
      <c r="R10" s="26"/>
      <c r="S10" s="26"/>
      <c r="T10" s="26"/>
      <c r="U10" s="26"/>
      <c r="V10" s="18"/>
      <c r="W10" s="15"/>
      <c r="X10" s="45" t="s">
        <v>1</v>
      </c>
      <c r="Y10" s="45"/>
      <c r="Z10" s="16"/>
      <c r="AA10" s="45"/>
      <c r="AB10" s="46"/>
      <c r="AE10" s="14"/>
      <c r="AF10" s="14"/>
      <c r="AG10" s="14"/>
      <c r="AH10" s="14"/>
      <c r="AI10" s="14"/>
      <c r="AJ10" s="14"/>
      <c r="AK10" s="14"/>
    </row>
    <row r="11" spans="1:37" ht="12">
      <c r="A11" s="25" t="s">
        <v>23</v>
      </c>
      <c r="B11" s="26">
        <v>1</v>
      </c>
      <c r="C11" s="25" t="s">
        <v>25</v>
      </c>
      <c r="D11" s="25">
        <v>6</v>
      </c>
      <c r="E11" s="25">
        <v>6</v>
      </c>
      <c r="F11" s="25">
        <v>5</v>
      </c>
      <c r="G11" s="25">
        <v>6</v>
      </c>
      <c r="H11" s="25">
        <v>5</v>
      </c>
      <c r="I11" s="25">
        <v>6</v>
      </c>
      <c r="J11" s="25">
        <v>7</v>
      </c>
      <c r="K11" s="25">
        <v>6</v>
      </c>
      <c r="L11" s="25">
        <v>5</v>
      </c>
      <c r="M11" s="40">
        <f>IF(OR(D11="DQ",E11="DQ",F11="DQ",G11="DQ",H11="DQ",I11="DQ",J11="DQ",K11="DQ",L11="DQ",D11="WD",E11="WD",F11="WD",G11="WD",H11="WD",I11="WD",J11="WD",K11="WD",L11="WD"),"DNQ",SUM(D11:L11))</f>
        <v>52</v>
      </c>
      <c r="N11" s="25">
        <v>7</v>
      </c>
      <c r="O11" s="25">
        <v>5</v>
      </c>
      <c r="P11" s="25">
        <v>6</v>
      </c>
      <c r="Q11" s="25">
        <v>4</v>
      </c>
      <c r="R11" s="25">
        <v>5</v>
      </c>
      <c r="S11" s="25">
        <v>6</v>
      </c>
      <c r="T11" s="25">
        <v>6</v>
      </c>
      <c r="U11" s="25">
        <v>6</v>
      </c>
      <c r="V11" s="14">
        <v>7</v>
      </c>
      <c r="W11" s="15">
        <f>IF(OR(N11="DQ",O11="DQ",P11="DQ",Q11="DQ",R11="DQ",S11="DQ",T11="DQ",U11="DQ",V11="DQ",N11="WD",O11="WD",P11="WD",Q11="WD",R11="WD",S11="WD",T11="WD",U11="WD",V11="WD"),"DNQ",SUM(N11:V11))</f>
        <v>52</v>
      </c>
      <c r="X11" s="36">
        <f>IF(M11="DNQ",0,IF(W11="DNQ",0,(SUM(M11+W11))))</f>
        <v>104</v>
      </c>
      <c r="Y11" s="36">
        <f>IF(X11=0,1000,IF(AND($AB$12&gt;0.9,$AB$12&lt;3.1),X11+100,X11))</f>
        <v>104</v>
      </c>
      <c r="Z11" s="16"/>
      <c r="AA11" s="36">
        <f>IF(Y11&lt;&gt;1000,RANK(Y11,$Y$4:$Y$85,1),"DNQ")</f>
        <v>8</v>
      </c>
      <c r="AB11" s="44"/>
      <c r="AE11" s="14"/>
      <c r="AF11" s="14"/>
      <c r="AG11" s="14"/>
      <c r="AH11" s="14"/>
      <c r="AI11" s="14"/>
      <c r="AJ11" s="14"/>
      <c r="AK11" s="14"/>
    </row>
    <row r="12" spans="1:37" ht="12" customHeight="1">
      <c r="A12" s="25" t="s">
        <v>24</v>
      </c>
      <c r="B12" s="26">
        <v>2</v>
      </c>
      <c r="C12" s="25" t="s">
        <v>26</v>
      </c>
      <c r="D12" s="25">
        <v>8</v>
      </c>
      <c r="E12" s="25">
        <v>5</v>
      </c>
      <c r="F12" s="25">
        <v>7</v>
      </c>
      <c r="G12" s="25">
        <v>4</v>
      </c>
      <c r="H12" s="25">
        <v>5</v>
      </c>
      <c r="I12" s="25">
        <v>6</v>
      </c>
      <c r="J12" s="25">
        <v>7</v>
      </c>
      <c r="K12" s="25">
        <v>5</v>
      </c>
      <c r="L12" s="25">
        <v>4</v>
      </c>
      <c r="M12" s="40">
        <f>IF(OR(D12="DQ",E12="DQ",F12="DQ",G12="DQ",H12="DQ",I12="DQ",J12="DQ",K12="DQ",L12="DQ",D12="WD",E12="WD",F12="WD",G12="WD",H12="WD",I12="WD",J12="WD",K12="WD",L12="WD"),"DNQ",SUM(D12:L12))</f>
        <v>51</v>
      </c>
      <c r="N12" s="25">
        <v>8</v>
      </c>
      <c r="O12" s="25">
        <v>6</v>
      </c>
      <c r="P12" s="25">
        <v>6</v>
      </c>
      <c r="Q12" s="25">
        <v>8</v>
      </c>
      <c r="R12" s="25">
        <v>6</v>
      </c>
      <c r="S12" s="25">
        <v>7</v>
      </c>
      <c r="T12" s="25">
        <v>2</v>
      </c>
      <c r="U12" s="25">
        <v>5</v>
      </c>
      <c r="V12" s="14">
        <v>6</v>
      </c>
      <c r="W12" s="15">
        <f>IF(OR(N12="DQ",O12="DQ",P12="DQ",Q12="DQ",R12="DQ",S12="DQ",T12="DQ",U12="DQ",V12="DQ",N12="WD",O12="WD",P12="WD",Q12="WD",R12="WD",S12="WD",T12="WD",U12="WD",V12="WD"),"DNQ",SUM(N12:V12))</f>
        <v>54</v>
      </c>
      <c r="X12" s="36">
        <f>IF(M12="DNQ",0,IF(W12="DNQ",0,(SUM(M12+W12))))</f>
        <v>105</v>
      </c>
      <c r="Y12" s="36">
        <f>IF(X12=0,1000,IF(AND($AB$12&gt;0.9,$AB$12&lt;3.1),X12+100,X12))</f>
        <v>105</v>
      </c>
      <c r="Z12" s="16"/>
      <c r="AA12" s="36">
        <f>IF(Y12&lt;&gt;1000,RANK(Y12,$Y$4:$Y$85,1),"DNQ")</f>
        <v>10</v>
      </c>
      <c r="AB12" s="58">
        <f>VLOOKUP(X16+Z16,'TEAM STANDINGS'!$A$2:$C$13,3)</f>
        <v>7</v>
      </c>
      <c r="AE12" s="14"/>
      <c r="AF12" s="14"/>
      <c r="AG12" s="14"/>
      <c r="AH12" s="14"/>
      <c r="AI12" s="14"/>
      <c r="AJ12" s="14"/>
      <c r="AK12" s="14"/>
    </row>
    <row r="13" spans="1:37" ht="12" customHeight="1">
      <c r="A13" s="35">
        <f>IF(AB12=1,"Team Qualifier",IF(AB12=2,"Team Qualifier",IF(AB12=3,"Team Qualifier","")))</f>
      </c>
      <c r="B13" s="26">
        <v>3</v>
      </c>
      <c r="C13" s="25" t="s">
        <v>27</v>
      </c>
      <c r="D13" s="25">
        <v>6</v>
      </c>
      <c r="E13" s="25">
        <v>6</v>
      </c>
      <c r="F13" s="25">
        <v>6</v>
      </c>
      <c r="G13" s="25">
        <v>5</v>
      </c>
      <c r="H13" s="25">
        <v>5</v>
      </c>
      <c r="I13" s="25">
        <v>6</v>
      </c>
      <c r="J13" s="25">
        <v>5</v>
      </c>
      <c r="K13" s="25">
        <v>8</v>
      </c>
      <c r="L13" s="25">
        <v>5</v>
      </c>
      <c r="M13" s="40">
        <f>IF(OR(D13="DQ",E13="DQ",F13="DQ",G13="DQ",H13="DQ",I13="DQ",J13="DQ",K13="DQ",L13="DQ",D13="WD",E13="WD",F13="WD",G13="WD",H13="WD",I13="WD",J13="WD",K13="WD",L13="WD"),"DNQ",SUM(D13:L13))</f>
        <v>52</v>
      </c>
      <c r="N13" s="25">
        <v>7</v>
      </c>
      <c r="O13" s="25">
        <v>5</v>
      </c>
      <c r="P13" s="25">
        <v>5</v>
      </c>
      <c r="Q13" s="25">
        <v>6</v>
      </c>
      <c r="R13" s="25">
        <v>5</v>
      </c>
      <c r="S13" s="25">
        <v>5</v>
      </c>
      <c r="T13" s="25">
        <v>4</v>
      </c>
      <c r="U13" s="25">
        <v>7</v>
      </c>
      <c r="V13" s="14">
        <v>8</v>
      </c>
      <c r="W13" s="15">
        <f>IF(OR(N13="DQ",O13="DQ",P13="DQ",Q13="DQ",R13="DQ",S13="DQ",T13="DQ",U13="DQ",V13="DQ",N13="WD",O13="WD",P13="WD",Q13="WD",R13="WD",S13="WD",T13="WD",U13="WD",V13="WD"),"DNQ",SUM(N13:V13))</f>
        <v>52</v>
      </c>
      <c r="X13" s="36">
        <f>IF(M13="DNQ",0,IF(W13="DNQ",0,(SUM(M13+W13))))</f>
        <v>104</v>
      </c>
      <c r="Y13" s="36">
        <f>IF(X13=0,1000,IF(AND($AB$12&gt;0.9,$AB$12&lt;3.1),X13+100,X13))</f>
        <v>104</v>
      </c>
      <c r="Z13" s="16"/>
      <c r="AA13" s="36">
        <f>IF(Y13&lt;&gt;1000,RANK(Y13,$Y$4:$Y$85,1),"DNQ")</f>
        <v>8</v>
      </c>
      <c r="AB13" s="58"/>
      <c r="AE13" s="14"/>
      <c r="AF13" s="14"/>
      <c r="AG13" s="14"/>
      <c r="AH13" s="14"/>
      <c r="AI13" s="14"/>
      <c r="AJ13" s="14"/>
      <c r="AK13" s="14"/>
    </row>
    <row r="14" spans="1:37" ht="12">
      <c r="A14" s="25" t="s">
        <v>1</v>
      </c>
      <c r="B14" s="26">
        <v>4</v>
      </c>
      <c r="C14" s="25" t="s">
        <v>28</v>
      </c>
      <c r="D14" s="25">
        <v>8</v>
      </c>
      <c r="E14" s="25">
        <v>5</v>
      </c>
      <c r="F14" s="25">
        <v>6</v>
      </c>
      <c r="G14" s="25">
        <v>5</v>
      </c>
      <c r="H14" s="25">
        <v>7</v>
      </c>
      <c r="I14" s="25">
        <v>7</v>
      </c>
      <c r="J14" s="25">
        <v>8</v>
      </c>
      <c r="K14" s="25">
        <v>4</v>
      </c>
      <c r="L14" s="25">
        <v>8</v>
      </c>
      <c r="M14" s="40">
        <f>IF(OR(D14="DQ",E14="DQ",F14="DQ",G14="DQ",H14="DQ",I14="DQ",J14="DQ",K14="DQ",L14="DQ",D14="WD",E14="WD",F14="WD",G14="WD",H14="WD",I14="WD",J14="WD",K14="WD",L14="WD"),"DNQ",SUM(D14:L14))</f>
        <v>58</v>
      </c>
      <c r="N14" s="25">
        <v>7</v>
      </c>
      <c r="O14" s="25">
        <v>7</v>
      </c>
      <c r="P14" s="25">
        <v>7</v>
      </c>
      <c r="Q14" s="25">
        <v>8</v>
      </c>
      <c r="R14" s="25">
        <v>7</v>
      </c>
      <c r="S14" s="25">
        <v>10</v>
      </c>
      <c r="T14" s="25">
        <v>3</v>
      </c>
      <c r="U14" s="25">
        <v>8</v>
      </c>
      <c r="V14" s="14">
        <v>10</v>
      </c>
      <c r="W14" s="15">
        <f>IF(OR(N14="DQ",O14="DQ",P14="DQ",Q14="DQ",R14="DQ",S14="DQ",T14="DQ",U14="DQ",V14="DQ",N14="WD",O14="WD",P14="WD",Q14="WD",R14="WD",S14="WD",T14="WD",U14="WD",V14="WD"),"DNQ",SUM(N14:V14))</f>
        <v>67</v>
      </c>
      <c r="X14" s="36">
        <f>IF(M14="DNQ",0,IF(W14="DNQ",0,(SUM(M14+W14))))</f>
        <v>125</v>
      </c>
      <c r="Y14" s="36">
        <f>IF(X14=0,1000,IF(AND($AB$12&gt;0.9,$AB$12&lt;3.1),X14+100,X14))</f>
        <v>125</v>
      </c>
      <c r="Z14" s="16"/>
      <c r="AA14" s="36">
        <f>IF(Y14&lt;&gt;1000,RANK(Y14,$Y$4:$Y$85,1),"DNQ")</f>
        <v>19</v>
      </c>
      <c r="AB14" s="44"/>
      <c r="AE14" s="14"/>
      <c r="AF14" s="14"/>
      <c r="AG14" s="14"/>
      <c r="AH14" s="14"/>
      <c r="AI14" s="14"/>
      <c r="AJ14" s="14"/>
      <c r="AK14" s="14"/>
    </row>
    <row r="15" spans="1:37" ht="12">
      <c r="A15" s="25" t="s">
        <v>1</v>
      </c>
      <c r="B15" s="26">
        <v>5</v>
      </c>
      <c r="C15" s="25" t="s">
        <v>29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40">
        <f>IF(OR(D15="DQ",E15="DQ",F15="DQ",G15="DQ",H15="DQ",I15="DQ",J15="DQ",K15="DQ",L15="DQ",D15="WD",E15="WD",F15="WD",G15="WD",H15="WD",I15="WD",J15="WD",K15="WD",L15="WD"),"DNQ",SUM(D15:L15))</f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14">
        <v>0</v>
      </c>
      <c r="W15" s="15">
        <f>IF(OR(N15="DQ",O15="DQ",P15="DQ",Q15="DQ",R15="DQ",S15="DQ",T15="DQ",U15="DQ",V15="DQ",N15="WD",O15="WD",P15="WD",Q15="WD",R15="WD",S15="WD",T15="WD",U15="WD",V15="WD"),"DNQ",SUM(N15:V15))</f>
        <v>0</v>
      </c>
      <c r="X15" s="36">
        <f>IF(M15="DNQ",0,IF(W15="DNQ",0,(SUM(M15+W15))))</f>
        <v>0</v>
      </c>
      <c r="Y15" s="36">
        <f>IF(X15=0,1000,IF(AND($AB$12&gt;0.9,$AB$12&lt;3.1),X15+100,X15))</f>
        <v>1000</v>
      </c>
      <c r="Z15" s="16"/>
      <c r="AA15" s="36" t="str">
        <f>IF(Y15&lt;&gt;1000,RANK(Y15,$Y$4:$Y$85,1),"DNQ")</f>
        <v>DNQ</v>
      </c>
      <c r="AB15" s="44"/>
      <c r="AE15" s="14"/>
      <c r="AF15" s="14"/>
      <c r="AG15" s="14"/>
      <c r="AH15" s="14"/>
      <c r="AI15" s="14"/>
      <c r="AJ15" s="14"/>
      <c r="AK15" s="14"/>
    </row>
    <row r="16" spans="1:37" ht="12">
      <c r="A16" s="25" t="s">
        <v>1</v>
      </c>
      <c r="B16" s="26" t="s">
        <v>1</v>
      </c>
      <c r="C16" s="30" t="s">
        <v>6</v>
      </c>
      <c r="D16" s="30"/>
      <c r="E16" s="30"/>
      <c r="F16" s="30"/>
      <c r="G16" s="30"/>
      <c r="H16" s="30"/>
      <c r="I16" s="30"/>
      <c r="J16" s="30"/>
      <c r="K16" s="30"/>
      <c r="L16" s="30"/>
      <c r="M16" s="40"/>
      <c r="N16" s="26"/>
      <c r="O16" s="26"/>
      <c r="P16" s="26"/>
      <c r="Q16" s="26"/>
      <c r="R16" s="26"/>
      <c r="S16" s="26"/>
      <c r="T16" s="26"/>
      <c r="U16" s="26"/>
      <c r="V16" s="18"/>
      <c r="W16" s="15"/>
      <c r="X16" s="48">
        <f>IF(X11=0,SMALL(X11:X15,2)+SMALL(X11:X15,3)+SMALL(X11:X15,4)+SMALL(X11:X15,5),IF(X12=0,SMALL(X11:X15,2)+SMALL(X11:X15,3)+SMALL(X11:X15,4)+SMALL(X11:X15,5),IF(X13=0,SMALL(X11:X15,2)+SMALL(X11:X15,3)+SMALL(X11:X15,4)+SMALL(X11:X15,5),IF(X14=0,SMALL(X11:X15,2)+SMALL(X11:X15,3)+SMALL(X11:X15,4)+SMALL(X11:X15,5),IF(X15=0,SMALL(X11:X15,2)+SMALL(X11:X15,3)+SMALL(X11:X15,4)+SMALL(X11:X15,5),SMALL(X11:X15,1)+SMALL(X11:X15,2)+SMALL(X11:X15,3)+SMALL(X11:X15,4))))))</f>
        <v>438</v>
      </c>
      <c r="Y16" s="45"/>
      <c r="Z16" s="19"/>
      <c r="AA16" s="45"/>
      <c r="AB16" s="46"/>
      <c r="AE16" s="14"/>
      <c r="AF16" s="14"/>
      <c r="AG16" s="14"/>
      <c r="AH16" s="14"/>
      <c r="AI16" s="14"/>
      <c r="AJ16" s="14"/>
      <c r="AK16" s="14"/>
    </row>
    <row r="17" spans="1:37" ht="12">
      <c r="A17" s="25" t="s">
        <v>1</v>
      </c>
      <c r="B17" s="26" t="s">
        <v>1</v>
      </c>
      <c r="C17" s="25" t="s">
        <v>1</v>
      </c>
      <c r="D17" s="25"/>
      <c r="E17" s="25"/>
      <c r="F17" s="25"/>
      <c r="G17" s="25"/>
      <c r="H17" s="25"/>
      <c r="I17" s="25"/>
      <c r="J17" s="25"/>
      <c r="K17" s="25"/>
      <c r="L17" s="25"/>
      <c r="M17" s="40"/>
      <c r="N17" s="26"/>
      <c r="O17" s="26"/>
      <c r="P17" s="26"/>
      <c r="Q17" s="26"/>
      <c r="R17" s="26"/>
      <c r="S17" s="26"/>
      <c r="T17" s="26"/>
      <c r="U17" s="26"/>
      <c r="V17" s="18"/>
      <c r="W17" s="15"/>
      <c r="X17" s="45" t="s">
        <v>1</v>
      </c>
      <c r="Y17" s="45"/>
      <c r="Z17" s="16"/>
      <c r="AA17" s="45"/>
      <c r="AB17" s="46"/>
      <c r="AE17" s="14"/>
      <c r="AF17" s="14"/>
      <c r="AG17" s="14"/>
      <c r="AH17" s="14"/>
      <c r="AI17" s="14"/>
      <c r="AJ17" s="14"/>
      <c r="AK17" s="14"/>
    </row>
    <row r="18" spans="1:37" ht="12">
      <c r="A18" s="25" t="s">
        <v>30</v>
      </c>
      <c r="B18" s="26">
        <v>1</v>
      </c>
      <c r="C18" s="25" t="s">
        <v>32</v>
      </c>
      <c r="D18" s="25">
        <v>6</v>
      </c>
      <c r="E18" s="25">
        <v>4</v>
      </c>
      <c r="F18" s="25">
        <v>5</v>
      </c>
      <c r="G18" s="25">
        <v>3</v>
      </c>
      <c r="H18" s="25">
        <v>6</v>
      </c>
      <c r="I18" s="25">
        <v>4</v>
      </c>
      <c r="J18" s="25">
        <v>5</v>
      </c>
      <c r="K18" s="25">
        <v>4</v>
      </c>
      <c r="L18" s="25">
        <v>5</v>
      </c>
      <c r="M18" s="40">
        <f>IF(OR(D18="DQ",E18="DQ",F18="DQ",G18="DQ",H18="DQ",I18="DQ",J18="DQ",K18="DQ",L18="DQ",D18="WD",E18="WD",F18="WD",G18="WD",H18="WD",I18="WD",J18="WD",K18="WD",L18="WD"),"DNQ",SUM(D18:L18))</f>
        <v>42</v>
      </c>
      <c r="N18" s="25">
        <v>6</v>
      </c>
      <c r="O18" s="25">
        <v>5</v>
      </c>
      <c r="P18" s="25">
        <v>6</v>
      </c>
      <c r="Q18" s="25">
        <v>6</v>
      </c>
      <c r="R18" s="25">
        <v>3</v>
      </c>
      <c r="S18" s="25">
        <v>7</v>
      </c>
      <c r="T18" s="25">
        <v>3</v>
      </c>
      <c r="U18" s="25">
        <v>5</v>
      </c>
      <c r="V18" s="14">
        <v>4</v>
      </c>
      <c r="W18" s="15">
        <f>IF(OR(N18="DQ",O18="DQ",P18="DQ",Q18="DQ",R18="DQ",S18="DQ",T18="DQ",U18="DQ",V18="DQ",N18="WD",O18="WD",P18="WD",Q18="WD",R18="WD",S18="WD",T18="WD",U18="WD",V18="WD"),"DNQ",SUM(N18:V18))</f>
        <v>45</v>
      </c>
      <c r="X18" s="36">
        <f>IF(M18="DNQ",0,IF(W18="DNQ",0,(SUM(M18+W18))))</f>
        <v>87</v>
      </c>
      <c r="Y18" s="36">
        <f>IF(X18=0,1000,IF(AND($AB$19&gt;0.9,$AB$19&lt;3.1),X18+100,X18))</f>
        <v>187</v>
      </c>
      <c r="Z18" s="16"/>
      <c r="AA18" s="36">
        <f>IF(Y18&lt;&gt;1000,RANK(Y18,$Y$4:$Y$85,1),"DNQ")</f>
        <v>28</v>
      </c>
      <c r="AB18" s="44"/>
      <c r="AE18" s="14"/>
      <c r="AF18" s="14"/>
      <c r="AG18" s="14"/>
      <c r="AH18" s="14"/>
      <c r="AI18" s="14"/>
      <c r="AJ18" s="14"/>
      <c r="AK18" s="14"/>
    </row>
    <row r="19" spans="1:37" ht="12" customHeight="1">
      <c r="A19" s="25" t="s">
        <v>31</v>
      </c>
      <c r="B19" s="26">
        <v>2</v>
      </c>
      <c r="C19" s="25" t="s">
        <v>33</v>
      </c>
      <c r="D19" s="25">
        <v>6</v>
      </c>
      <c r="E19" s="25">
        <v>5</v>
      </c>
      <c r="F19" s="25">
        <v>7</v>
      </c>
      <c r="G19" s="25">
        <v>6</v>
      </c>
      <c r="H19" s="25">
        <v>9</v>
      </c>
      <c r="I19" s="25">
        <v>7</v>
      </c>
      <c r="J19" s="25">
        <v>6</v>
      </c>
      <c r="K19" s="25">
        <v>5</v>
      </c>
      <c r="L19" s="25">
        <v>6</v>
      </c>
      <c r="M19" s="40">
        <f>IF(OR(D19="DQ",E19="DQ",F19="DQ",G19="DQ",H19="DQ",I19="DQ",J19="DQ",K19="DQ",L19="DQ",D19="WD",E19="WD",F19="WD",G19="WD",H19="WD",I19="WD",J19="WD",K19="WD",L19="WD"),"DNQ",SUM(D19:L19))</f>
        <v>57</v>
      </c>
      <c r="N19" s="25">
        <v>5</v>
      </c>
      <c r="O19" s="25">
        <v>5</v>
      </c>
      <c r="P19" s="25">
        <v>5</v>
      </c>
      <c r="Q19" s="25">
        <v>7</v>
      </c>
      <c r="R19" s="25">
        <v>7</v>
      </c>
      <c r="S19" s="25">
        <v>4</v>
      </c>
      <c r="T19" s="25">
        <v>4</v>
      </c>
      <c r="U19" s="25">
        <v>7</v>
      </c>
      <c r="V19" s="14">
        <v>7</v>
      </c>
      <c r="W19" s="15">
        <f>IF(OR(N19="DQ",O19="DQ",P19="DQ",Q19="DQ",R19="DQ",S19="DQ",T19="DQ",U19="DQ",V19="DQ",N19="WD",O19="WD",P19="WD",Q19="WD",R19="WD",S19="WD",T19="WD",U19="WD",V19="WD"),"DNQ",SUM(N19:V19))</f>
        <v>51</v>
      </c>
      <c r="X19" s="36">
        <f>IF(M19="DNQ",0,IF(W19="DNQ",0,(SUM(M19+W19))))</f>
        <v>108</v>
      </c>
      <c r="Y19" s="36">
        <f>IF(X19=0,1000,IF(AND($AB$19&gt;0.9,$AB$19&lt;3.1),X19+100,X19))</f>
        <v>208</v>
      </c>
      <c r="Z19" s="16"/>
      <c r="AA19" s="36">
        <f>IF(Y19&lt;&gt;1000,RANK(Y19,$Y$4:$Y$85,1),"DNQ")</f>
        <v>57</v>
      </c>
      <c r="AB19" s="58">
        <f>VLOOKUP(X23+Z23,'TEAM STANDINGS'!$A$2:$C$13,3)</f>
        <v>3</v>
      </c>
      <c r="AE19" s="14"/>
      <c r="AF19" s="14"/>
      <c r="AG19" s="14"/>
      <c r="AH19" s="14"/>
      <c r="AI19" s="14"/>
      <c r="AJ19" s="14"/>
      <c r="AK19" s="14"/>
    </row>
    <row r="20" spans="1:37" ht="12" customHeight="1">
      <c r="A20" s="35" t="str">
        <f>IF(AB19=1,"Team Qualifier",IF(AB19=2,"Team Qualifier",IF(AB19=3,"Team Qualifier","")))</f>
        <v>Team Qualifier</v>
      </c>
      <c r="B20" s="26">
        <v>3</v>
      </c>
      <c r="C20" s="25" t="s">
        <v>34</v>
      </c>
      <c r="D20" s="25">
        <v>6</v>
      </c>
      <c r="E20" s="25">
        <v>4</v>
      </c>
      <c r="F20" s="25">
        <v>5</v>
      </c>
      <c r="G20" s="25">
        <v>3</v>
      </c>
      <c r="H20" s="25">
        <v>5</v>
      </c>
      <c r="I20" s="25">
        <v>7</v>
      </c>
      <c r="J20" s="25">
        <v>6</v>
      </c>
      <c r="K20" s="25">
        <v>6</v>
      </c>
      <c r="L20" s="25">
        <v>5</v>
      </c>
      <c r="M20" s="40">
        <f>IF(OR(D20="DQ",E20="DQ",F20="DQ",G20="DQ",H20="DQ",I20="DQ",J20="DQ",K20="DQ",L20="DQ",D20="WD",E20="WD",F20="WD",G20="WD",H20="WD",I20="WD",J20="WD",K20="WD",L20="WD"),"DNQ",SUM(D20:L20))</f>
        <v>47</v>
      </c>
      <c r="N20" s="25">
        <v>6</v>
      </c>
      <c r="O20" s="25">
        <v>6</v>
      </c>
      <c r="P20" s="25">
        <v>6</v>
      </c>
      <c r="Q20" s="25">
        <v>7</v>
      </c>
      <c r="R20" s="25">
        <v>3</v>
      </c>
      <c r="S20" s="25">
        <v>5</v>
      </c>
      <c r="T20" s="25">
        <v>4</v>
      </c>
      <c r="U20" s="25">
        <v>5</v>
      </c>
      <c r="V20" s="14">
        <v>6</v>
      </c>
      <c r="W20" s="15">
        <f>IF(OR(N20="DQ",O20="DQ",P20="DQ",Q20="DQ",R20="DQ",S20="DQ",T20="DQ",U20="DQ",V20="DQ",N20="WD",O20="WD",P20="WD",Q20="WD",R20="WD",S20="WD",T20="WD",U20="WD",V20="WD"),"DNQ",SUM(N20:V20))</f>
        <v>48</v>
      </c>
      <c r="X20" s="36">
        <f>IF(M20="DNQ",0,IF(W20="DNQ",0,(SUM(M20+W20))))</f>
        <v>95</v>
      </c>
      <c r="Y20" s="36">
        <f>IF(X20=0,1000,IF(AND($AB$19&gt;0.9,$AB$19&lt;3.1),X20+100,X20))</f>
        <v>195</v>
      </c>
      <c r="Z20" s="16"/>
      <c r="AA20" s="36">
        <f>IF(Y20&lt;&gt;1000,RANK(Y20,$Y$4:$Y$85,1),"DNQ")</f>
        <v>33</v>
      </c>
      <c r="AB20" s="58"/>
      <c r="AE20" s="14"/>
      <c r="AF20" s="14"/>
      <c r="AG20" s="14"/>
      <c r="AH20" s="14"/>
      <c r="AI20" s="14"/>
      <c r="AJ20" s="14"/>
      <c r="AK20" s="14"/>
    </row>
    <row r="21" spans="1:37" ht="12">
      <c r="A21" s="25" t="s">
        <v>1</v>
      </c>
      <c r="B21" s="26">
        <v>4</v>
      </c>
      <c r="C21" s="25" t="s">
        <v>35</v>
      </c>
      <c r="D21" s="25">
        <v>5</v>
      </c>
      <c r="E21" s="25">
        <v>4</v>
      </c>
      <c r="F21" s="25">
        <v>7</v>
      </c>
      <c r="G21" s="25">
        <v>3</v>
      </c>
      <c r="H21" s="25">
        <v>5</v>
      </c>
      <c r="I21" s="25">
        <v>5</v>
      </c>
      <c r="J21" s="25">
        <v>5</v>
      </c>
      <c r="K21" s="25">
        <v>4</v>
      </c>
      <c r="L21" s="25">
        <v>6</v>
      </c>
      <c r="M21" s="40">
        <f>IF(OR(D21="DQ",E21="DQ",F21="DQ",G21="DQ",H21="DQ",I21="DQ",J21="DQ",K21="DQ",L21="DQ",D21="WD",E21="WD",F21="WD",G21="WD",H21="WD",I21="WD",J21="WD",K21="WD",L21="WD"),"DNQ",SUM(D21:L21))</f>
        <v>44</v>
      </c>
      <c r="N21" s="25">
        <v>6</v>
      </c>
      <c r="O21" s="25">
        <v>7</v>
      </c>
      <c r="P21" s="25">
        <v>6</v>
      </c>
      <c r="Q21" s="25">
        <v>7</v>
      </c>
      <c r="R21" s="25">
        <v>7</v>
      </c>
      <c r="S21" s="25">
        <v>5</v>
      </c>
      <c r="T21" s="25">
        <v>4</v>
      </c>
      <c r="U21" s="25">
        <v>6</v>
      </c>
      <c r="V21" s="14">
        <v>5</v>
      </c>
      <c r="W21" s="15">
        <f>IF(OR(N21="DQ",O21="DQ",P21="DQ",Q21="DQ",R21="DQ",S21="DQ",T21="DQ",U21="DQ",V21="DQ",N21="WD",O21="WD",P21="WD",Q21="WD",R21="WD",S21="WD",T21="WD",U21="WD",V21="WD"),"DNQ",SUM(N21:V21))</f>
        <v>53</v>
      </c>
      <c r="X21" s="36">
        <f>IF(M21="DNQ",0,IF(W21="DNQ",0,(SUM(M21+W21))))</f>
        <v>97</v>
      </c>
      <c r="Y21" s="36">
        <f>IF(X21=0,1000,IF(AND($AB$19&gt;0.9,$AB$19&lt;3.1),X21+100,X21))</f>
        <v>197</v>
      </c>
      <c r="Z21" s="16"/>
      <c r="AA21" s="36">
        <f>IF(Y21&lt;&gt;1000,RANK(Y21,$Y$4:$Y$85,1),"DNQ")</f>
        <v>34</v>
      </c>
      <c r="AB21" s="44"/>
      <c r="AE21" s="14"/>
      <c r="AF21" s="14"/>
      <c r="AG21" s="14"/>
      <c r="AH21" s="14"/>
      <c r="AI21" s="14"/>
      <c r="AJ21" s="14"/>
      <c r="AK21" s="14"/>
    </row>
    <row r="22" spans="1:37" ht="12">
      <c r="A22" s="25" t="s">
        <v>1</v>
      </c>
      <c r="B22" s="26">
        <v>5</v>
      </c>
      <c r="C22" s="25" t="s">
        <v>36</v>
      </c>
      <c r="D22" s="25">
        <v>6</v>
      </c>
      <c r="E22" s="25">
        <v>5</v>
      </c>
      <c r="F22" s="25">
        <v>6</v>
      </c>
      <c r="G22" s="25">
        <v>3</v>
      </c>
      <c r="H22" s="25">
        <v>4</v>
      </c>
      <c r="I22" s="25">
        <v>7</v>
      </c>
      <c r="J22" s="25">
        <v>6</v>
      </c>
      <c r="K22" s="25">
        <v>6</v>
      </c>
      <c r="L22" s="25">
        <v>5</v>
      </c>
      <c r="M22" s="40">
        <f>IF(OR(D22="DQ",E22="DQ",F22="DQ",G22="DQ",H22="DQ",I22="DQ",J22="DQ",K22="DQ",L22="DQ",D22="WD",E22="WD",F22="WD",G22="WD",H22="WD",I22="WD",J22="WD",K22="WD",L22="WD"),"DNQ",SUM(D22:L22))</f>
        <v>48</v>
      </c>
      <c r="N22" s="25">
        <v>5</v>
      </c>
      <c r="O22" s="25">
        <v>6</v>
      </c>
      <c r="P22" s="25">
        <v>5</v>
      </c>
      <c r="Q22" s="25">
        <v>7</v>
      </c>
      <c r="R22" s="25">
        <v>9</v>
      </c>
      <c r="S22" s="25">
        <v>7</v>
      </c>
      <c r="T22" s="25">
        <v>5</v>
      </c>
      <c r="U22" s="25">
        <v>6</v>
      </c>
      <c r="V22" s="14">
        <v>5</v>
      </c>
      <c r="W22" s="15">
        <f>IF(OR(N22="DQ",O22="DQ",P22="DQ",Q22="DQ",R22="DQ",S22="DQ",T22="DQ",U22="DQ",V22="DQ",N22="WD",O22="WD",P22="WD",Q22="WD",R22="WD",S22="WD",T22="WD",U22="WD",V22="WD"),"DNQ",SUM(N22:V22))</f>
        <v>55</v>
      </c>
      <c r="X22" s="36">
        <f>IF(M22="DNQ",0,IF(W22="DNQ",0,(SUM(M22+W22))))</f>
        <v>103</v>
      </c>
      <c r="Y22" s="36">
        <f>IF(X22=0,1000,IF(AND($AB$19&gt;0.9,$AB$19&lt;3.1),X22+100,X22))</f>
        <v>203</v>
      </c>
      <c r="Z22" s="16"/>
      <c r="AA22" s="36">
        <f>IF(Y22&lt;&gt;1000,RANK(Y22,$Y$4:$Y$85,1),"DNQ")</f>
        <v>54</v>
      </c>
      <c r="AB22" s="44"/>
      <c r="AE22" s="14"/>
      <c r="AF22" s="14"/>
      <c r="AG22" s="14"/>
      <c r="AH22" s="14"/>
      <c r="AI22" s="14"/>
      <c r="AJ22" s="14"/>
      <c r="AK22" s="14"/>
    </row>
    <row r="23" spans="1:37" ht="12">
      <c r="A23" s="25" t="s">
        <v>1</v>
      </c>
      <c r="B23" s="26" t="s">
        <v>1</v>
      </c>
      <c r="C23" s="30" t="s">
        <v>6</v>
      </c>
      <c r="D23" s="30"/>
      <c r="E23" s="30"/>
      <c r="F23" s="30"/>
      <c r="G23" s="30"/>
      <c r="H23" s="30"/>
      <c r="I23" s="30"/>
      <c r="J23" s="30"/>
      <c r="K23" s="30"/>
      <c r="L23" s="30"/>
      <c r="M23" s="40"/>
      <c r="N23" s="26"/>
      <c r="O23" s="26"/>
      <c r="P23" s="26"/>
      <c r="Q23" s="26"/>
      <c r="R23" s="26"/>
      <c r="S23" s="26"/>
      <c r="T23" s="26"/>
      <c r="U23" s="26"/>
      <c r="V23" s="18"/>
      <c r="W23" s="15"/>
      <c r="X23" s="48">
        <f>IF(X18=0,SMALL(X18:X22,2)+SMALL(X18:X22,3)+SMALL(X18:X22,4)+SMALL(X18:X22,5),IF(X19=0,SMALL(X18:X22,2)+SMALL(X18:X22,3)+SMALL(X18:X22,4)+SMALL(X18:X22,5),IF(X20=0,SMALL(X18:X22,2)+SMALL(X18:X22,3)+SMALL(X18:X22,4)+SMALL(X18:X22,5),IF(X21=0,SMALL(X18:X22,2)+SMALL(X18:X22,3)+SMALL(X18:X22,4)+SMALL(X18:X22,5),IF(X22=0,SMALL(X18:X22,2)+SMALL(X18:X22,3)+SMALL(X18:X22,4)+SMALL(X18:X22,5),SMALL(X18:X22,1)+SMALL(X18:X22,2)+SMALL(X18:X22,3)+SMALL(X18:X22,4))))))</f>
        <v>382</v>
      </c>
      <c r="Y23" s="45"/>
      <c r="Z23" s="19"/>
      <c r="AA23" s="45"/>
      <c r="AB23" s="46"/>
      <c r="AE23" s="14"/>
      <c r="AF23" s="14"/>
      <c r="AG23" s="14"/>
      <c r="AH23" s="14"/>
      <c r="AI23" s="14"/>
      <c r="AJ23" s="14"/>
      <c r="AK23" s="14"/>
    </row>
    <row r="24" spans="1:37" ht="1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40"/>
      <c r="N24" s="25"/>
      <c r="O24" s="25"/>
      <c r="P24" s="25"/>
      <c r="Q24" s="25"/>
      <c r="R24" s="25"/>
      <c r="S24" s="25"/>
      <c r="T24" s="25"/>
      <c r="U24" s="25"/>
      <c r="V24" s="14"/>
      <c r="W24" s="15"/>
      <c r="X24" s="46"/>
      <c r="Y24" s="46"/>
      <c r="Z24" s="16"/>
      <c r="AA24" s="46"/>
      <c r="AB24" s="46"/>
      <c r="AE24" s="14"/>
      <c r="AF24" s="14"/>
      <c r="AG24" s="14"/>
      <c r="AH24" s="14"/>
      <c r="AI24" s="14"/>
      <c r="AJ24" s="14"/>
      <c r="AK24" s="14"/>
    </row>
    <row r="25" spans="1:37" ht="12">
      <c r="A25" s="25" t="s">
        <v>37</v>
      </c>
      <c r="B25" s="26">
        <v>1</v>
      </c>
      <c r="C25" s="25" t="s">
        <v>39</v>
      </c>
      <c r="D25" s="25">
        <v>6</v>
      </c>
      <c r="E25" s="25">
        <v>5</v>
      </c>
      <c r="F25" s="25">
        <v>4</v>
      </c>
      <c r="G25" s="25">
        <v>3</v>
      </c>
      <c r="H25" s="25">
        <v>5</v>
      </c>
      <c r="I25" s="25">
        <v>4</v>
      </c>
      <c r="J25" s="25">
        <v>5</v>
      </c>
      <c r="K25" s="25">
        <v>4</v>
      </c>
      <c r="L25" s="25">
        <v>4</v>
      </c>
      <c r="M25" s="40">
        <f>IF(OR(D25="DQ",E25="DQ",F25="DQ",G25="DQ",H25="DQ",I25="DQ",J25="DQ",K25="DQ",L25="DQ",D25="WD",E25="WD",F25="WD",G25="WD",H25="WD",I25="WD",J25="WD",K25="WD",L25="WD"),"DNQ",SUM(D25:L25))</f>
        <v>40</v>
      </c>
      <c r="N25" s="25">
        <v>6</v>
      </c>
      <c r="O25" s="25">
        <v>4</v>
      </c>
      <c r="P25" s="25">
        <v>4</v>
      </c>
      <c r="Q25" s="25">
        <v>7</v>
      </c>
      <c r="R25" s="25">
        <v>2</v>
      </c>
      <c r="S25" s="25">
        <v>5</v>
      </c>
      <c r="T25" s="25">
        <v>4</v>
      </c>
      <c r="U25" s="25">
        <v>4</v>
      </c>
      <c r="V25" s="14">
        <v>5</v>
      </c>
      <c r="W25" s="15">
        <f>IF(OR(N25="DQ",O25="DQ",P25="DQ",Q25="DQ",R25="DQ",S25="DQ",T25="DQ",U25="DQ",V25="DQ",N25="WD",O25="WD",P25="WD",Q25="WD",R25="WD",S25="WD",T25="WD",U25="WD",V25="WD"),"DNQ",SUM(N25:V25))</f>
        <v>41</v>
      </c>
      <c r="X25" s="36">
        <f>IF(M25="DNQ",0,IF(W25="DNQ",0,(SUM(M25+W25))))</f>
        <v>81</v>
      </c>
      <c r="Y25" s="36">
        <f>IF(X25=0,1000,IF(AND($AB$26&gt;0.9,$AB$26&lt;3.1),X25+100,X25))</f>
        <v>181</v>
      </c>
      <c r="Z25" s="16"/>
      <c r="AA25" s="36">
        <f>IF(Y25&lt;&gt;1000,RANK(Y25,$Y$4:$Y$85,1),"DNQ")</f>
        <v>26</v>
      </c>
      <c r="AB25" s="44"/>
      <c r="AE25" s="14"/>
      <c r="AF25" s="14"/>
      <c r="AG25" s="14"/>
      <c r="AH25" s="14"/>
      <c r="AI25" s="14"/>
      <c r="AJ25" s="14"/>
      <c r="AK25" s="14"/>
    </row>
    <row r="26" spans="1:37" ht="12" customHeight="1">
      <c r="A26" s="25" t="s">
        <v>38</v>
      </c>
      <c r="B26" s="26">
        <v>2</v>
      </c>
      <c r="C26" s="25" t="s">
        <v>40</v>
      </c>
      <c r="D26" s="25">
        <v>6</v>
      </c>
      <c r="E26" s="25">
        <v>4</v>
      </c>
      <c r="F26" s="25">
        <v>4</v>
      </c>
      <c r="G26" s="25">
        <v>3</v>
      </c>
      <c r="H26" s="25">
        <v>4</v>
      </c>
      <c r="I26" s="25">
        <v>4</v>
      </c>
      <c r="J26" s="25">
        <v>6</v>
      </c>
      <c r="K26" s="25">
        <v>3</v>
      </c>
      <c r="L26" s="25">
        <v>5</v>
      </c>
      <c r="M26" s="40">
        <f>IF(OR(D26="DQ",E26="DQ",F26="DQ",G26="DQ",H26="DQ",I26="DQ",J26="DQ",K26="DQ",L26="DQ",D26="WD",E26="WD",F26="WD",G26="WD",H26="WD",I26="WD",J26="WD",K26="WD",L26="WD"),"DNQ",SUM(D26:L26))</f>
        <v>39</v>
      </c>
      <c r="N26" s="25">
        <v>6</v>
      </c>
      <c r="O26" s="25">
        <v>5</v>
      </c>
      <c r="P26" s="25">
        <v>5</v>
      </c>
      <c r="Q26" s="25">
        <v>7</v>
      </c>
      <c r="R26" s="25">
        <v>4</v>
      </c>
      <c r="S26" s="25">
        <v>7</v>
      </c>
      <c r="T26" s="25">
        <v>4</v>
      </c>
      <c r="U26" s="25">
        <v>6</v>
      </c>
      <c r="V26" s="14">
        <v>5</v>
      </c>
      <c r="W26" s="15">
        <f>IF(OR(N26="DQ",O26="DQ",P26="DQ",Q26="DQ",R26="DQ",S26="DQ",T26="DQ",U26="DQ",V26="DQ",N26="WD",O26="WD",P26="WD",Q26="WD",R26="WD",S26="WD",T26="WD",U26="WD",V26="WD"),"DNQ",SUM(N26:V26))</f>
        <v>49</v>
      </c>
      <c r="X26" s="36">
        <f>IF(M26="DNQ",0,IF(W26="DNQ",0,(SUM(M26+W26))))</f>
        <v>88</v>
      </c>
      <c r="Y26" s="36">
        <f>IF(X26=0,1000,IF(AND($AB$26&gt;0.9,$AB$26&lt;3.1),X26+100,X26))</f>
        <v>188</v>
      </c>
      <c r="Z26" s="16"/>
      <c r="AA26" s="36">
        <f>IF(Y26&lt;&gt;1000,RANK(Y26,$Y$4:$Y$85,1),"DNQ")</f>
        <v>29</v>
      </c>
      <c r="AB26" s="58">
        <f>VLOOKUP(X30+Z30,'TEAM STANDINGS'!$A$2:$C$13,3)</f>
        <v>1</v>
      </c>
      <c r="AE26" s="14"/>
      <c r="AF26" s="14"/>
      <c r="AG26" s="14"/>
      <c r="AH26" s="14"/>
      <c r="AI26" s="14"/>
      <c r="AJ26" s="14"/>
      <c r="AK26" s="14"/>
    </row>
    <row r="27" spans="1:37" ht="12" customHeight="1">
      <c r="A27" s="35" t="str">
        <f>IF(AB26=1,"Team Qualifier",IF(AB26=2,"Team Qualifier",IF(AB26=3,"Team Qualifier","")))</f>
        <v>Team Qualifier</v>
      </c>
      <c r="B27" s="26">
        <v>3</v>
      </c>
      <c r="C27" s="25" t="s">
        <v>41</v>
      </c>
      <c r="D27" s="25">
        <v>6</v>
      </c>
      <c r="E27" s="25">
        <v>2</v>
      </c>
      <c r="F27" s="25">
        <v>5</v>
      </c>
      <c r="G27" s="25">
        <v>3</v>
      </c>
      <c r="H27" s="25">
        <v>5</v>
      </c>
      <c r="I27" s="25">
        <v>3</v>
      </c>
      <c r="J27" s="25">
        <v>5</v>
      </c>
      <c r="K27" s="25">
        <v>5</v>
      </c>
      <c r="L27" s="25">
        <v>5</v>
      </c>
      <c r="M27" s="40">
        <f>IF(OR(D27="DQ",E27="DQ",F27="DQ",G27="DQ",H27="DQ",I27="DQ",J27="DQ",K27="DQ",L27="DQ",D27="WD",E27="WD",F27="WD",G27="WD",H27="WD",I27="WD",J27="WD",K27="WD",L27="WD"),"DNQ",SUM(D27:L27))</f>
        <v>39</v>
      </c>
      <c r="N27" s="25">
        <v>6</v>
      </c>
      <c r="O27" s="25">
        <v>6</v>
      </c>
      <c r="P27" s="25">
        <v>6</v>
      </c>
      <c r="Q27" s="25">
        <v>6</v>
      </c>
      <c r="R27" s="25">
        <v>4</v>
      </c>
      <c r="S27" s="25">
        <v>6</v>
      </c>
      <c r="T27" s="25">
        <v>4</v>
      </c>
      <c r="U27" s="25">
        <v>6</v>
      </c>
      <c r="V27" s="14">
        <v>5</v>
      </c>
      <c r="W27" s="15">
        <f>IF(OR(N27="DQ",O27="DQ",P27="DQ",Q27="DQ",R27="DQ",S27="DQ",T27="DQ",U27="DQ",V27="DQ",N27="WD",O27="WD",P27="WD",Q27="WD",R27="WD",S27="WD",T27="WD",U27="WD",V27="WD"),"DNQ",SUM(N27:V27))</f>
        <v>49</v>
      </c>
      <c r="X27" s="36">
        <f>IF(M27="DNQ",0,IF(W27="DNQ",0,(SUM(M27+W27))))</f>
        <v>88</v>
      </c>
      <c r="Y27" s="36">
        <f>IF(X27=0,1000,IF(AND($AB$26&gt;0.9,$AB$26&lt;3.1),X27+100,X27))</f>
        <v>188</v>
      </c>
      <c r="Z27" s="16"/>
      <c r="AA27" s="36">
        <f>IF(Y27&lt;&gt;1000,RANK(Y27,$Y$4:$Y$85,1),"DNQ")</f>
        <v>29</v>
      </c>
      <c r="AB27" s="58"/>
      <c r="AE27" s="14"/>
      <c r="AF27" s="14"/>
      <c r="AG27" s="14"/>
      <c r="AH27" s="14"/>
      <c r="AI27" s="14"/>
      <c r="AJ27" s="14"/>
      <c r="AK27" s="14"/>
    </row>
    <row r="28" spans="1:37" ht="12">
      <c r="A28" s="25" t="s">
        <v>1</v>
      </c>
      <c r="B28" s="26">
        <v>4</v>
      </c>
      <c r="C28" s="25" t="s">
        <v>42</v>
      </c>
      <c r="D28" s="25">
        <v>7</v>
      </c>
      <c r="E28" s="25">
        <v>4</v>
      </c>
      <c r="F28" s="25">
        <v>6</v>
      </c>
      <c r="G28" s="25">
        <v>3</v>
      </c>
      <c r="H28" s="25">
        <v>5</v>
      </c>
      <c r="I28" s="25">
        <v>6</v>
      </c>
      <c r="J28" s="25">
        <v>5</v>
      </c>
      <c r="K28" s="25">
        <v>7</v>
      </c>
      <c r="L28" s="25">
        <v>4</v>
      </c>
      <c r="M28" s="40">
        <f>IF(OR(D28="DQ",E28="DQ",F28="DQ",G28="DQ",H28="DQ",I28="DQ",J28="DQ",K28="DQ",L28="DQ",D28="WD",E28="WD",F28="WD",G28="WD",H28="WD",I28="WD",J28="WD",K28="WD",L28="WD"),"DNQ",SUM(D28:L28))</f>
        <v>47</v>
      </c>
      <c r="N28" s="25">
        <v>6</v>
      </c>
      <c r="O28" s="25">
        <v>4</v>
      </c>
      <c r="P28" s="25">
        <v>6</v>
      </c>
      <c r="Q28" s="25">
        <v>11</v>
      </c>
      <c r="R28" s="25">
        <v>8</v>
      </c>
      <c r="S28" s="25">
        <v>5</v>
      </c>
      <c r="T28" s="25">
        <v>4</v>
      </c>
      <c r="U28" s="25">
        <v>7</v>
      </c>
      <c r="V28" s="14">
        <v>7</v>
      </c>
      <c r="W28" s="15">
        <f>IF(OR(N28="DQ",O28="DQ",P28="DQ",Q28="DQ",R28="DQ",S28="DQ",T28="DQ",U28="DQ",V28="DQ",N28="WD",O28="WD",P28="WD",Q28="WD",R28="WD",S28="WD",T28="WD",U28="WD",V28="WD"),"DNQ",SUM(N28:V28))</f>
        <v>58</v>
      </c>
      <c r="X28" s="36">
        <f>IF(M28="DNQ",0,IF(W28="DNQ",0,(SUM(M28+W28))))</f>
        <v>105</v>
      </c>
      <c r="Y28" s="36">
        <f>IF(X28=0,1000,IF(AND($AB$26&gt;0.9,$AB$26&lt;3.1),X28+100,X28))</f>
        <v>205</v>
      </c>
      <c r="Z28" s="16"/>
      <c r="AA28" s="36">
        <f>IF(Y28&lt;&gt;1000,RANK(Y28,$Y$4:$Y$85,1),"DNQ")</f>
        <v>55</v>
      </c>
      <c r="AB28" s="44"/>
      <c r="AE28" s="14"/>
      <c r="AF28" s="14"/>
      <c r="AG28" s="14"/>
      <c r="AH28" s="14"/>
      <c r="AI28" s="14"/>
      <c r="AJ28" s="14"/>
      <c r="AK28" s="14"/>
    </row>
    <row r="29" spans="1:37" ht="12">
      <c r="A29" s="25" t="s">
        <v>1</v>
      </c>
      <c r="B29" s="26">
        <v>5</v>
      </c>
      <c r="C29" s="25" t="s">
        <v>43</v>
      </c>
      <c r="D29" s="25">
        <v>8</v>
      </c>
      <c r="E29" s="25">
        <v>4</v>
      </c>
      <c r="F29" s="25">
        <v>7</v>
      </c>
      <c r="G29" s="25">
        <v>6</v>
      </c>
      <c r="H29" s="25">
        <v>7</v>
      </c>
      <c r="I29" s="25">
        <v>7</v>
      </c>
      <c r="J29" s="25">
        <v>7</v>
      </c>
      <c r="K29" s="25">
        <v>5</v>
      </c>
      <c r="L29" s="25">
        <v>6</v>
      </c>
      <c r="M29" s="40">
        <f>IF(OR(D29="DQ",E29="DQ",F29="DQ",G29="DQ",H29="DQ",I29="DQ",J29="DQ",K29="DQ",L29="DQ",D29="WD",E29="WD",F29="WD",G29="WD",H29="WD",I29="WD",J29="WD",K29="WD",L29="WD"),"DNQ",SUM(D29:L29))</f>
        <v>57</v>
      </c>
      <c r="N29" s="25">
        <v>7</v>
      </c>
      <c r="O29" s="25">
        <v>6</v>
      </c>
      <c r="P29" s="25">
        <v>5</v>
      </c>
      <c r="Q29" s="25">
        <v>6</v>
      </c>
      <c r="R29" s="25">
        <v>4</v>
      </c>
      <c r="S29" s="25">
        <v>4</v>
      </c>
      <c r="T29" s="25">
        <v>6</v>
      </c>
      <c r="U29" s="25">
        <v>6</v>
      </c>
      <c r="V29" s="14">
        <v>7</v>
      </c>
      <c r="W29" s="15">
        <f>IF(OR(N29="DQ",O29="DQ",P29="DQ",Q29="DQ",R29="DQ",S29="DQ",T29="DQ",U29="DQ",V29="DQ",N29="WD",O29="WD",P29="WD",Q29="WD",R29="WD",S29="WD",T29="WD",U29="WD",V29="WD"),"DNQ",SUM(N29:V29))</f>
        <v>51</v>
      </c>
      <c r="X29" s="36">
        <f>IF(M29="DNQ",0,IF(W29="DNQ",0,(SUM(M29+W29))))</f>
        <v>108</v>
      </c>
      <c r="Y29" s="36">
        <f>IF(X29=0,1000,IF(AND($AB$26&gt;0.9,$AB$26&lt;3.1),X29+100,X29))</f>
        <v>208</v>
      </c>
      <c r="Z29" s="16"/>
      <c r="AA29" s="36">
        <f>IF(Y29&lt;&gt;1000,RANK(Y29,$Y$4:$Y$85,1),"DNQ")</f>
        <v>57</v>
      </c>
      <c r="AB29" s="44"/>
      <c r="AE29" s="14"/>
      <c r="AF29" s="14"/>
      <c r="AG29" s="14"/>
      <c r="AH29" s="14"/>
      <c r="AI29" s="14"/>
      <c r="AJ29" s="14"/>
      <c r="AK29" s="14"/>
    </row>
    <row r="30" spans="1:37" ht="12">
      <c r="A30" s="25" t="s">
        <v>1</v>
      </c>
      <c r="B30" s="26" t="s">
        <v>1</v>
      </c>
      <c r="C30" s="30" t="s">
        <v>6</v>
      </c>
      <c r="D30" s="30"/>
      <c r="E30" s="30"/>
      <c r="F30" s="30"/>
      <c r="G30" s="30"/>
      <c r="H30" s="30"/>
      <c r="I30" s="30"/>
      <c r="J30" s="30"/>
      <c r="K30" s="30"/>
      <c r="L30" s="30"/>
      <c r="M30" s="40"/>
      <c r="N30" s="26"/>
      <c r="O30" s="26"/>
      <c r="P30" s="26"/>
      <c r="Q30" s="26"/>
      <c r="R30" s="26"/>
      <c r="S30" s="26"/>
      <c r="T30" s="26"/>
      <c r="U30" s="26"/>
      <c r="V30" s="18"/>
      <c r="W30" s="15"/>
      <c r="X30" s="48">
        <f>IF(X25=0,SMALL(X25:X29,2)+SMALL(X25:X29,3)+SMALL(X25:X29,4)+SMALL(X25:X29,5),IF(X26=0,SMALL(X25:X29,2)+SMALL(X25:X29,3)+SMALL(X25:X29,4)+SMALL(X25:X29,5),IF(X27=0,SMALL(X25:X29,2)+SMALL(X25:X29,3)+SMALL(X25:X29,4)+SMALL(X25:X29,5),IF(X28=0,SMALL(X25:X29,2)+SMALL(X25:X29,3)+SMALL(X25:X29,4)+SMALL(X25:X29,5),IF(X29=0,SMALL(X25:X29,2)+SMALL(X25:X29,3)+SMALL(X25:X29,4)+SMALL(X25:X29,5),SMALL(X25:X29,1)+SMALL(X25:X29,2)+SMALL(X25:X29,3)+SMALL(X25:X29,4))))))</f>
        <v>362</v>
      </c>
      <c r="Y30" s="45"/>
      <c r="Z30" s="19"/>
      <c r="AA30" s="45"/>
      <c r="AB30" s="47"/>
      <c r="AD30" s="13"/>
      <c r="AE30" s="14"/>
      <c r="AF30" s="14"/>
      <c r="AG30" s="14"/>
      <c r="AH30" s="14"/>
      <c r="AI30" s="14"/>
      <c r="AJ30" s="14"/>
      <c r="AK30" s="14"/>
    </row>
    <row r="31" spans="1:37" ht="1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41"/>
      <c r="N31" s="25"/>
      <c r="O31" s="25"/>
      <c r="P31" s="25"/>
      <c r="Q31" s="25"/>
      <c r="R31" s="25"/>
      <c r="S31" s="25"/>
      <c r="T31" s="25"/>
      <c r="U31" s="25"/>
      <c r="V31" s="14"/>
      <c r="W31" s="42"/>
      <c r="X31" s="46"/>
      <c r="Y31" s="46"/>
      <c r="Z31" s="16"/>
      <c r="AA31" s="46"/>
      <c r="AB31" s="46"/>
      <c r="AE31" s="14"/>
      <c r="AF31" s="14"/>
      <c r="AG31" s="14"/>
      <c r="AH31" s="14"/>
      <c r="AI31" s="14"/>
      <c r="AJ31" s="14"/>
      <c r="AK31" s="14"/>
    </row>
    <row r="32" spans="1:37" ht="12">
      <c r="A32" s="25" t="s">
        <v>44</v>
      </c>
      <c r="B32" s="26">
        <v>1</v>
      </c>
      <c r="C32" s="25" t="s">
        <v>46</v>
      </c>
      <c r="D32" s="25">
        <v>11</v>
      </c>
      <c r="E32" s="25">
        <v>5</v>
      </c>
      <c r="F32" s="25">
        <v>7</v>
      </c>
      <c r="G32" s="25">
        <v>7</v>
      </c>
      <c r="H32" s="25">
        <v>8</v>
      </c>
      <c r="I32" s="25">
        <v>5</v>
      </c>
      <c r="J32" s="25">
        <v>6</v>
      </c>
      <c r="K32" s="25">
        <v>9</v>
      </c>
      <c r="L32" s="25">
        <v>6</v>
      </c>
      <c r="M32" s="40">
        <f>IF(OR(D32="DQ",E32="DQ",F32="DQ",G32="DQ",H32="DQ",I32="DQ",J32="DQ",K32="DQ",L32="DQ",D32="WD",E32="WD",F32="WD",G32="WD",H32="WD",I32="WD",J32="WD",K32="WD",L32="WD"),"DNQ",SUM(D32:L32))</f>
        <v>64</v>
      </c>
      <c r="N32" s="25">
        <v>8</v>
      </c>
      <c r="O32" s="25">
        <v>7</v>
      </c>
      <c r="P32" s="25">
        <v>8</v>
      </c>
      <c r="Q32" s="25">
        <v>13</v>
      </c>
      <c r="R32" s="25">
        <v>4</v>
      </c>
      <c r="S32" s="25">
        <v>8</v>
      </c>
      <c r="T32" s="25">
        <v>8</v>
      </c>
      <c r="U32" s="25">
        <v>9</v>
      </c>
      <c r="V32" s="14">
        <v>9</v>
      </c>
      <c r="W32" s="15">
        <f>IF(OR(N32="DQ",O32="DQ",P32="DQ",Q32="DQ",R32="DQ",S32="DQ",T32="DQ",U32="DQ",V32="DQ",N32="WD",O32="WD",P32="WD",Q32="WD",R32="WD",S32="WD",T32="WD",U32="WD",V32="WD"),"DNQ",SUM(N32:V32))</f>
        <v>74</v>
      </c>
      <c r="X32" s="36">
        <f>IF(M32="DNQ",0,IF(W32="DNQ",0,(SUM(M32+W32))))</f>
        <v>138</v>
      </c>
      <c r="Y32" s="36">
        <f>IF(X32=0,1000,IF(AND($AB$33&gt;0.9,$AB$33&lt;3.1),X32+100,X32))</f>
        <v>138</v>
      </c>
      <c r="Z32" s="16"/>
      <c r="AA32" s="36">
        <f>IF(Y32&lt;&gt;1000,RANK(Y32,$Y$4:$Y$85,1),"DNQ")</f>
        <v>24</v>
      </c>
      <c r="AB32" s="44"/>
      <c r="AE32" s="14"/>
      <c r="AF32" s="14"/>
      <c r="AG32" s="14"/>
      <c r="AH32" s="14"/>
      <c r="AI32" s="14"/>
      <c r="AJ32" s="14"/>
      <c r="AK32" s="14"/>
    </row>
    <row r="33" spans="1:37" ht="12" customHeight="1">
      <c r="A33" s="25" t="s">
        <v>45</v>
      </c>
      <c r="B33" s="26">
        <v>2</v>
      </c>
      <c r="C33" s="25" t="s">
        <v>47</v>
      </c>
      <c r="D33" s="25">
        <v>8</v>
      </c>
      <c r="E33" s="25">
        <v>5</v>
      </c>
      <c r="F33" s="25">
        <v>7</v>
      </c>
      <c r="G33" s="25">
        <v>3</v>
      </c>
      <c r="H33" s="25">
        <v>6</v>
      </c>
      <c r="I33" s="25">
        <v>6</v>
      </c>
      <c r="J33" s="25">
        <v>5</v>
      </c>
      <c r="K33" s="25">
        <v>4</v>
      </c>
      <c r="L33" s="25">
        <v>5</v>
      </c>
      <c r="M33" s="40">
        <f>IF(OR(D33="DQ",E33="DQ",F33="DQ",G33="DQ",H33="DQ",I33="DQ",J33="DQ",K33="DQ",L33="DQ",D33="WD",E33="WD",F33="WD",G33="WD",H33="WD",I33="WD",J33="WD",K33="WD",L33="WD"),"DNQ",SUM(D33:L33))</f>
        <v>49</v>
      </c>
      <c r="N33" s="25">
        <v>7</v>
      </c>
      <c r="O33" s="25">
        <v>5</v>
      </c>
      <c r="P33" s="25">
        <v>7</v>
      </c>
      <c r="Q33" s="25">
        <v>6</v>
      </c>
      <c r="R33" s="25">
        <v>5</v>
      </c>
      <c r="S33" s="25">
        <v>6</v>
      </c>
      <c r="T33" s="25">
        <v>4</v>
      </c>
      <c r="U33" s="25">
        <v>6</v>
      </c>
      <c r="V33" s="14">
        <v>6</v>
      </c>
      <c r="W33" s="15">
        <f>IF(OR(N33="DQ",O33="DQ",P33="DQ",Q33="DQ",R33="DQ",S33="DQ",T33="DQ",U33="DQ",V33="DQ",N33="WD",O33="WD",P33="WD",Q33="WD",R33="WD",S33="WD",T33="WD",U33="WD",V33="WD"),"DNQ",SUM(N33:V33))</f>
        <v>52</v>
      </c>
      <c r="X33" s="36">
        <f>IF(M33="DNQ",0,IF(W33="DNQ",0,(SUM(M33+W33))))</f>
        <v>101</v>
      </c>
      <c r="Y33" s="36">
        <f>IF(X33=0,1000,IF(AND($AB$33&gt;0.9,$AB$33&lt;3.1),X33+100,X33))</f>
        <v>101</v>
      </c>
      <c r="Z33" s="16"/>
      <c r="AA33" s="36">
        <f>IF(Y33&lt;&gt;1000,RANK(Y33,$Y$4:$Y$85,1),"DNQ")</f>
        <v>5</v>
      </c>
      <c r="AB33" s="58">
        <f>VLOOKUP(X37+Z31,'TEAM STANDINGS'!$A$2:$C$13,3)</f>
        <v>8</v>
      </c>
      <c r="AE33" s="14"/>
      <c r="AF33" s="14"/>
      <c r="AG33" s="14"/>
      <c r="AH33" s="14"/>
      <c r="AI33" s="14"/>
      <c r="AJ33" s="14"/>
      <c r="AK33" s="14"/>
    </row>
    <row r="34" spans="1:37" ht="12" customHeight="1">
      <c r="A34" s="35">
        <f>IF(AB33=1,"Team Qualifier",IF(AB33=2,"Team Qualifier",IF(AB33=3,"Team Qualifier","")))</f>
      </c>
      <c r="B34" s="26">
        <v>3</v>
      </c>
      <c r="C34" s="25" t="s">
        <v>48</v>
      </c>
      <c r="D34" s="25">
        <v>7</v>
      </c>
      <c r="E34" s="25">
        <v>7</v>
      </c>
      <c r="F34" s="25">
        <v>5</v>
      </c>
      <c r="G34" s="25">
        <v>5</v>
      </c>
      <c r="H34" s="25">
        <v>5</v>
      </c>
      <c r="I34" s="25">
        <v>7</v>
      </c>
      <c r="J34" s="25">
        <v>6</v>
      </c>
      <c r="K34" s="25">
        <v>7</v>
      </c>
      <c r="L34" s="25">
        <v>6</v>
      </c>
      <c r="M34" s="40">
        <f>IF(OR(D34="DQ",E34="DQ",F34="DQ",G34="DQ",H34="DQ",I34="DQ",J34="DQ",K34="DQ",L34="DQ",D34="WD",E34="WD",F34="WD",G34="WD",H34="WD",I34="WD",J34="WD",K34="WD",L34="WD"),"DNQ",SUM(D34:L34))</f>
        <v>55</v>
      </c>
      <c r="N34" s="25">
        <v>7</v>
      </c>
      <c r="O34" s="25">
        <v>8</v>
      </c>
      <c r="P34" s="25">
        <v>6</v>
      </c>
      <c r="Q34" s="25">
        <v>8</v>
      </c>
      <c r="R34" s="25">
        <v>7</v>
      </c>
      <c r="S34" s="25">
        <v>8</v>
      </c>
      <c r="T34" s="25">
        <v>4</v>
      </c>
      <c r="U34" s="25">
        <v>8</v>
      </c>
      <c r="V34" s="14">
        <v>8</v>
      </c>
      <c r="W34" s="15">
        <f>IF(OR(N34="DQ",O34="DQ",P34="DQ",Q34="DQ",R34="DQ",S34="DQ",T34="DQ",U34="DQ",V34="DQ",N34="WD",O34="WD",P34="WD",Q34="WD",R34="WD",S34="WD",T34="WD",U34="WD",V34="WD"),"DNQ",SUM(N34:V34))</f>
        <v>64</v>
      </c>
      <c r="X34" s="36">
        <f>IF(M34="DNQ",0,IF(W34="DNQ",0,(SUM(M34+W34))))</f>
        <v>119</v>
      </c>
      <c r="Y34" s="36">
        <f>IF(X34=0,1000,IF(AND($AB$33&gt;0.9,$AB$33&lt;3.1),X34+100,X34))</f>
        <v>119</v>
      </c>
      <c r="Z34" s="16"/>
      <c r="AA34" s="36">
        <f>IF(Y34&lt;&gt;1000,RANK(Y34,$Y$4:$Y$85,1),"DNQ")</f>
        <v>17</v>
      </c>
      <c r="AB34" s="58"/>
      <c r="AE34" s="21"/>
      <c r="AF34" s="14"/>
      <c r="AG34" s="14"/>
      <c r="AH34" s="14"/>
      <c r="AI34" s="14"/>
      <c r="AJ34" s="14"/>
      <c r="AK34" s="14"/>
    </row>
    <row r="35" spans="1:37" ht="12">
      <c r="A35" s="25" t="s">
        <v>1</v>
      </c>
      <c r="B35" s="26">
        <v>4</v>
      </c>
      <c r="C35" s="25" t="s">
        <v>49</v>
      </c>
      <c r="D35" s="25">
        <v>12</v>
      </c>
      <c r="E35" s="25">
        <v>6</v>
      </c>
      <c r="F35" s="25">
        <v>9</v>
      </c>
      <c r="G35" s="25">
        <v>5</v>
      </c>
      <c r="H35" s="25">
        <v>7</v>
      </c>
      <c r="I35" s="25">
        <v>6</v>
      </c>
      <c r="J35" s="25">
        <v>8</v>
      </c>
      <c r="K35" s="25">
        <v>7</v>
      </c>
      <c r="L35" s="25">
        <v>6</v>
      </c>
      <c r="M35" s="40">
        <f>IF(OR(D35="DQ",E35="DQ",F35="DQ",G35="DQ",H35="DQ",I35="DQ",J35="DQ",K35="DQ",L35="DQ",D35="WD",E35="WD",F35="WD",G35="WD",H35="WD",I35="WD",J35="WD",K35="WD",L35="WD"),"DNQ",SUM(D35:L35))</f>
        <v>66</v>
      </c>
      <c r="N35" s="25">
        <v>8</v>
      </c>
      <c r="O35" s="25">
        <v>9</v>
      </c>
      <c r="P35" s="25">
        <v>7</v>
      </c>
      <c r="Q35" s="25">
        <v>9</v>
      </c>
      <c r="R35" s="25">
        <v>6</v>
      </c>
      <c r="S35" s="25">
        <v>7</v>
      </c>
      <c r="T35" s="25">
        <v>4</v>
      </c>
      <c r="U35" s="25">
        <v>8</v>
      </c>
      <c r="V35" s="14">
        <v>8</v>
      </c>
      <c r="W35" s="15">
        <f>IF(OR(N35="DQ",O35="DQ",P35="DQ",Q35="DQ",R35="DQ",S35="DQ",T35="DQ",U35="DQ",V35="DQ",N35="WD",O35="WD",P35="WD",Q35="WD",R35="WD",S35="WD",T35="WD",U35="WD",V35="WD"),"DNQ",SUM(N35:V35))</f>
        <v>66</v>
      </c>
      <c r="X35" s="36">
        <f>IF(M35="DNQ",0,IF(W35="DNQ",0,(SUM(M35+W35))))</f>
        <v>132</v>
      </c>
      <c r="Y35" s="36">
        <f>IF(X35=0,1000,IF(AND($AB$33&gt;0.9,$AB$33&lt;3.1),X35+100,X35))</f>
        <v>132</v>
      </c>
      <c r="Z35" s="16"/>
      <c r="AA35" s="36">
        <f>IF(Y35&lt;&gt;1000,RANK(Y35,$Y$4:$Y$85,1),"DNQ")</f>
        <v>23</v>
      </c>
      <c r="AB35" s="44"/>
      <c r="AE35" s="14"/>
      <c r="AF35" s="17"/>
      <c r="AG35" s="14"/>
      <c r="AH35" s="14"/>
      <c r="AI35" s="14"/>
      <c r="AJ35" s="14"/>
      <c r="AK35" s="14"/>
    </row>
    <row r="36" spans="1:37" ht="12">
      <c r="A36" s="25" t="s">
        <v>1</v>
      </c>
      <c r="B36" s="26">
        <v>5</v>
      </c>
      <c r="C36" s="25" t="s">
        <v>50</v>
      </c>
      <c r="D36" s="25">
        <v>8</v>
      </c>
      <c r="E36" s="25">
        <v>4</v>
      </c>
      <c r="F36" s="25">
        <v>8</v>
      </c>
      <c r="G36" s="25">
        <v>4</v>
      </c>
      <c r="H36" s="25">
        <v>8</v>
      </c>
      <c r="I36" s="25">
        <v>6</v>
      </c>
      <c r="J36" s="25">
        <v>7</v>
      </c>
      <c r="K36" s="25">
        <v>8</v>
      </c>
      <c r="L36" s="25">
        <v>9</v>
      </c>
      <c r="M36" s="40">
        <f>IF(OR(D36="DQ",E36="DQ",F36="DQ",G36="DQ",H36="DQ",I36="DQ",J36="DQ",K36="DQ",L36="DQ",D36="WD",E36="WD",F36="WD",G36="WD",H36="WD",I36="WD",J36="WD",K36="WD",L36="WD"),"DNQ",SUM(D36:L36))</f>
        <v>62</v>
      </c>
      <c r="N36" s="25">
        <v>10</v>
      </c>
      <c r="O36" s="25">
        <v>6</v>
      </c>
      <c r="P36" s="25">
        <v>7</v>
      </c>
      <c r="Q36" s="25">
        <v>9</v>
      </c>
      <c r="R36" s="25">
        <v>8</v>
      </c>
      <c r="S36" s="25">
        <v>6</v>
      </c>
      <c r="T36" s="25">
        <v>5</v>
      </c>
      <c r="U36" s="25">
        <v>7</v>
      </c>
      <c r="V36" s="14">
        <v>9</v>
      </c>
      <c r="W36" s="15">
        <f>IF(OR(N36="DQ",O36="DQ",P36="DQ",Q36="DQ",R36="DQ",S36="DQ",T36="DQ",U36="DQ",V36="DQ",N36="WD",O36="WD",P36="WD",Q36="WD",R36="WD",S36="WD",T36="WD",U36="WD",V36="WD"),"DNQ",SUM(N36:V36))</f>
        <v>67</v>
      </c>
      <c r="X36" s="36">
        <f>IF(M36="DNQ",0,IF(W36="DNQ",0,(SUM(M36+W36))))</f>
        <v>129</v>
      </c>
      <c r="Y36" s="36">
        <f>IF(X36=0,1000,IF(AND($AB$33&gt;0.9,$AB$33&lt;3.1),X36+100,X36))</f>
        <v>129</v>
      </c>
      <c r="Z36" s="16"/>
      <c r="AA36" s="36">
        <f>IF(Y36&lt;&gt;1000,RANK(Y36,$Y$4:$Y$85,1),"DNQ")</f>
        <v>22</v>
      </c>
      <c r="AB36" s="44"/>
      <c r="AE36" s="14"/>
      <c r="AF36" s="17"/>
      <c r="AG36" s="14"/>
      <c r="AH36" s="14"/>
      <c r="AI36" s="14"/>
      <c r="AJ36" s="14"/>
      <c r="AK36" s="14"/>
    </row>
    <row r="37" spans="1:37" ht="12">
      <c r="A37" s="25" t="s">
        <v>1</v>
      </c>
      <c r="B37" s="26" t="s">
        <v>1</v>
      </c>
      <c r="C37" s="30" t="s">
        <v>6</v>
      </c>
      <c r="D37" s="30"/>
      <c r="E37" s="30"/>
      <c r="F37" s="30"/>
      <c r="G37" s="30"/>
      <c r="H37" s="30"/>
      <c r="I37" s="30"/>
      <c r="J37" s="30"/>
      <c r="K37" s="30"/>
      <c r="L37" s="30"/>
      <c r="M37" s="40"/>
      <c r="N37" s="26"/>
      <c r="O37" s="26"/>
      <c r="P37" s="26"/>
      <c r="Q37" s="26"/>
      <c r="R37" s="26"/>
      <c r="S37" s="26"/>
      <c r="T37" s="26"/>
      <c r="U37" s="26"/>
      <c r="V37" s="18"/>
      <c r="W37" s="15"/>
      <c r="X37" s="48">
        <f>IF(X32=0,SMALL(X32:X36,2)+SMALL(X32:X36,3)+SMALL(X32:X36,4)+SMALL(X32:X36,5),IF(X33=0,SMALL(X32:X36,2)+SMALL(X32:X36,3)+SMALL(X32:X36,4)+SMALL(X32:X36,5),IF(X34=0,SMALL(X32:X36,2)+SMALL(X32:X36,3)+SMALL(X32:X36,4)+SMALL(X32:X36,5),IF(X35=0,SMALL(X32:X36,2)+SMALL(X32:X36,3)+SMALL(X32:X36,4)+SMALL(X32:X36,5),IF(X36=0,SMALL(X32:X36,2)+SMALL(X32:X36,3)+SMALL(X32:X36,4)+SMALL(X32:X36,5),SMALL(X32:X36,1)+SMALL(X32:X36,2)+SMALL(X32:X36,3)+SMALL(X32:X36,4))))))</f>
        <v>481</v>
      </c>
      <c r="Y37" s="45"/>
      <c r="Z37" s="19"/>
      <c r="AA37" s="45"/>
      <c r="AB37" s="47"/>
      <c r="AE37" s="14"/>
      <c r="AF37" s="17"/>
      <c r="AG37" s="14"/>
      <c r="AH37" s="14"/>
      <c r="AI37" s="14"/>
      <c r="AJ37" s="14"/>
      <c r="AK37" s="14"/>
    </row>
    <row r="38" spans="1:37" ht="12">
      <c r="A38" s="25" t="s">
        <v>1</v>
      </c>
      <c r="B38" s="26" t="s">
        <v>1</v>
      </c>
      <c r="C38" s="25" t="s">
        <v>1</v>
      </c>
      <c r="D38" s="25"/>
      <c r="E38" s="25"/>
      <c r="F38" s="25"/>
      <c r="G38" s="25"/>
      <c r="H38" s="25"/>
      <c r="I38" s="25"/>
      <c r="J38" s="25"/>
      <c r="K38" s="25"/>
      <c r="L38" s="25"/>
      <c r="M38" s="40"/>
      <c r="N38" s="26"/>
      <c r="O38" s="26"/>
      <c r="P38" s="26"/>
      <c r="Q38" s="26"/>
      <c r="R38" s="26"/>
      <c r="S38" s="26"/>
      <c r="T38" s="26"/>
      <c r="U38" s="26"/>
      <c r="V38" s="18"/>
      <c r="W38" s="15"/>
      <c r="X38" s="45" t="s">
        <v>1</v>
      </c>
      <c r="Y38" s="45"/>
      <c r="Z38" s="16"/>
      <c r="AA38" s="45"/>
      <c r="AB38" s="46"/>
      <c r="AE38" s="14"/>
      <c r="AF38" s="14"/>
      <c r="AG38" s="14"/>
      <c r="AH38" s="14"/>
      <c r="AI38" s="14"/>
      <c r="AJ38" s="14"/>
      <c r="AK38" s="14"/>
    </row>
    <row r="39" spans="1:37" ht="12">
      <c r="A39" s="25" t="s">
        <v>51</v>
      </c>
      <c r="B39" s="26">
        <v>1</v>
      </c>
      <c r="C39" s="25" t="s">
        <v>53</v>
      </c>
      <c r="D39" s="25">
        <v>7</v>
      </c>
      <c r="E39" s="25">
        <v>3</v>
      </c>
      <c r="F39" s="25">
        <v>8</v>
      </c>
      <c r="G39" s="25">
        <v>3</v>
      </c>
      <c r="H39" s="25">
        <v>4</v>
      </c>
      <c r="I39" s="25">
        <v>5</v>
      </c>
      <c r="J39" s="25">
        <v>4</v>
      </c>
      <c r="K39" s="25">
        <v>4</v>
      </c>
      <c r="L39" s="25">
        <v>4</v>
      </c>
      <c r="M39" s="40">
        <f>IF(OR(D39="DQ",E39="DQ",F39="DQ",G39="DQ",H39="DQ",I39="DQ",J39="DQ",K39="DQ",L39="DQ",D39="WD",E39="WD",F39="WD",G39="WD",H39="WD",I39="WD",J39="WD",K39="WD",L39="WD"),"DNQ",SUM(D39:L39))</f>
        <v>42</v>
      </c>
      <c r="N39" s="25">
        <v>6</v>
      </c>
      <c r="O39" s="25">
        <v>5</v>
      </c>
      <c r="P39" s="25">
        <v>4</v>
      </c>
      <c r="Q39" s="25">
        <v>5</v>
      </c>
      <c r="R39" s="25">
        <v>4</v>
      </c>
      <c r="S39" s="25">
        <v>7</v>
      </c>
      <c r="T39" s="25">
        <v>4</v>
      </c>
      <c r="U39" s="25">
        <v>6</v>
      </c>
      <c r="V39" s="14">
        <v>6</v>
      </c>
      <c r="W39" s="15">
        <f>IF(OR(N39="DQ",O39="DQ",P39="DQ",Q39="DQ",R39="DQ",S39="DQ",T39="DQ",U39="DQ",V39="DQ",N39="WD",O39="WD",P39="WD",Q39="WD",R39="WD",S39="WD",T39="WD",U39="WD",V39="WD"),"DNQ",SUM(N39:V39))</f>
        <v>47</v>
      </c>
      <c r="X39" s="36">
        <f>IF(M39="DNQ",0,IF(W39="DNQ",0,(SUM(M39+W39))))</f>
        <v>89</v>
      </c>
      <c r="Y39" s="36">
        <f>IF(X39=0,1000,IF(AND($AB$40&gt;0.9,$AB$40&lt;3.1),X39+100,X39))</f>
        <v>89</v>
      </c>
      <c r="Z39" s="16"/>
      <c r="AA39" s="36">
        <f>IF(Y39&lt;&gt;1000,RANK(Y39,$Y$4:$Y$85,1),"DNQ")</f>
        <v>1</v>
      </c>
      <c r="AB39" s="44"/>
      <c r="AE39" s="14"/>
      <c r="AF39" s="14"/>
      <c r="AG39" s="14"/>
      <c r="AH39" s="14"/>
      <c r="AI39" s="14"/>
      <c r="AJ39" s="14"/>
      <c r="AK39" s="14"/>
    </row>
    <row r="40" spans="1:37" ht="12" customHeight="1">
      <c r="A40" s="25" t="s">
        <v>52</v>
      </c>
      <c r="B40" s="26">
        <v>2</v>
      </c>
      <c r="C40" s="25" t="s">
        <v>16</v>
      </c>
      <c r="D40" s="25">
        <v>99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40">
        <f>IF(OR(D40="DQ",E40="DQ",F40="DQ",G40="DQ",H40="DQ",I40="DQ",J40="DQ",K40="DQ",L40="DQ",D40="WD",E40="WD",F40="WD",G40="WD",H40="WD",I40="WD",J40="WD",K40="WD",L40="WD"),"DNQ",SUM(D40:L40))</f>
        <v>99</v>
      </c>
      <c r="N40" s="25">
        <v>99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14">
        <v>0</v>
      </c>
      <c r="W40" s="15">
        <f>IF(OR(N40="DQ",O40="DQ",P40="DQ",Q40="DQ",R40="DQ",S40="DQ",T40="DQ",U40="DQ",V40="DQ",N40="WD",O40="WD",P40="WD",Q40="WD",R40="WD",S40="WD",T40="WD",U40="WD",V40="WD"),"DNQ",SUM(N40:V40))</f>
        <v>99</v>
      </c>
      <c r="X40" s="36">
        <f>IF(M40="DNQ",0,IF(W40="DNQ",0,(SUM(M40+W40))))</f>
        <v>198</v>
      </c>
      <c r="Y40" s="36">
        <f>IF(X40=0,1000,IF(AND($AB$40&gt;0.9,$AB$40&lt;3.1),X40+100,X40))</f>
        <v>198</v>
      </c>
      <c r="Z40" s="16"/>
      <c r="AA40" s="36">
        <f>IF(Y40&lt;&gt;1000,RANK(Y40,$Y$4:$Y$85,1),"DNQ")</f>
        <v>35</v>
      </c>
      <c r="AB40" s="58">
        <f>VLOOKUP(X44+Z44,'TEAM STANDINGS'!$A$2:$C$13,3)</f>
        <v>9</v>
      </c>
      <c r="AE40" s="14"/>
      <c r="AF40" s="14"/>
      <c r="AG40" s="14"/>
      <c r="AH40" s="14"/>
      <c r="AI40" s="14"/>
      <c r="AJ40" s="14"/>
      <c r="AK40" s="14"/>
    </row>
    <row r="41" spans="1:37" ht="12" customHeight="1">
      <c r="A41" s="35">
        <f>IF(AB40=1,"Team Qualifier",IF(AB40=2,"Team Qualifier",IF(AB40=3,"Team Qualifier","")))</f>
      </c>
      <c r="B41" s="26">
        <v>3</v>
      </c>
      <c r="C41" s="25" t="s">
        <v>17</v>
      </c>
      <c r="D41" s="25">
        <v>99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40">
        <f>IF(OR(D41="DQ",E41="DQ",F41="DQ",G41="DQ",H41="DQ",I41="DQ",J41="DQ",K41="DQ",L41="DQ",D41="WD",E41="WD",F41="WD",G41="WD",H41="WD",I41="WD",J41="WD",K41="WD",L41="WD"),"DNQ",SUM(D41:L41))</f>
        <v>99</v>
      </c>
      <c r="N41" s="25">
        <v>99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14">
        <v>0</v>
      </c>
      <c r="W41" s="15">
        <f>IF(OR(N41="DQ",O41="DQ",P41="DQ",Q41="DQ",R41="DQ",S41="DQ",T41="DQ",U41="DQ",V41="DQ",N41="WD",O41="WD",P41="WD",Q41="WD",R41="WD",S41="WD",T41="WD",U41="WD",V41="WD"),"DNQ",SUM(N41:V41))</f>
        <v>99</v>
      </c>
      <c r="X41" s="36">
        <f>IF(M41="DNQ",0,IF(W41="DNQ",0,(SUM(M41+W41))))</f>
        <v>198</v>
      </c>
      <c r="Y41" s="36">
        <f>IF(X41=0,1000,IF(AND($AB$40&gt;0.9,$AB$40&lt;3.1),X41+100,X41))</f>
        <v>198</v>
      </c>
      <c r="Z41" s="16"/>
      <c r="AA41" s="36">
        <f>IF(Y41&lt;&gt;1000,RANK(Y41,$Y$4:$Y$85,1),"DNQ")</f>
        <v>35</v>
      </c>
      <c r="AB41" s="58"/>
      <c r="AE41" s="14"/>
      <c r="AF41" s="14"/>
      <c r="AG41" s="14"/>
      <c r="AH41" s="14"/>
      <c r="AI41" s="14"/>
      <c r="AJ41" s="14"/>
      <c r="AK41" s="14"/>
    </row>
    <row r="42" spans="1:37" ht="12">
      <c r="A42" s="25"/>
      <c r="B42" s="26">
        <v>4</v>
      </c>
      <c r="C42" s="25" t="s">
        <v>18</v>
      </c>
      <c r="D42" s="25">
        <v>99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40">
        <f>IF(OR(D42="DQ",E42="DQ",F42="DQ",G42="DQ",H42="DQ",I42="DQ",J42="DQ",K42="DQ",L42="DQ",D42="WD",E42="WD",F42="WD",G42="WD",H42="WD",I42="WD",J42="WD",K42="WD",L42="WD"),"DNQ",SUM(D42:L42))</f>
        <v>99</v>
      </c>
      <c r="N42" s="25">
        <v>99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  <c r="U42" s="25">
        <v>0</v>
      </c>
      <c r="V42" s="14">
        <v>0</v>
      </c>
      <c r="W42" s="15">
        <f>IF(OR(N42="DQ",O42="DQ",P42="DQ",Q42="DQ",R42="DQ",S42="DQ",T42="DQ",U42="DQ",V42="DQ",N42="WD",O42="WD",P42="WD",Q42="WD",R42="WD",S42="WD",T42="WD",U42="WD",V42="WD"),"DNQ",SUM(N42:V42))</f>
        <v>99</v>
      </c>
      <c r="X42" s="36">
        <f>IF(M42="DNQ",0,IF(W42="DNQ",0,(SUM(M42+W42))))</f>
        <v>198</v>
      </c>
      <c r="Y42" s="36">
        <f>IF(X42=0,1000,IF(AND($AB$40&gt;0.9,$AB$40&lt;3.1),X42+100,X42))</f>
        <v>198</v>
      </c>
      <c r="Z42" s="16"/>
      <c r="AA42" s="36">
        <f>IF(Y42&lt;&gt;1000,RANK(Y42,$Y$4:$Y$85,1),"DNQ")</f>
        <v>35</v>
      </c>
      <c r="AB42" s="44"/>
      <c r="AE42" s="14"/>
      <c r="AF42" s="14"/>
      <c r="AG42" s="14"/>
      <c r="AH42" s="14"/>
      <c r="AI42" s="14"/>
      <c r="AJ42" s="14"/>
      <c r="AK42" s="14"/>
    </row>
    <row r="43" spans="1:37" ht="12">
      <c r="A43" s="25" t="s">
        <v>1</v>
      </c>
      <c r="B43" s="26">
        <v>5</v>
      </c>
      <c r="C43" s="25" t="s">
        <v>19</v>
      </c>
      <c r="D43" s="25">
        <v>99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40">
        <f>IF(OR(D43="DQ",E43="DQ",F43="DQ",G43="DQ",H43="DQ",I43="DQ",J43="DQ",K43="DQ",L43="DQ",D43="WD",E43="WD",F43="WD",G43="WD",H43="WD",I43="WD",J43="WD",K43="WD",L43="WD"),"DNQ",SUM(D43:L43))</f>
        <v>99</v>
      </c>
      <c r="N43" s="25">
        <v>99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  <c r="V43" s="14">
        <v>0</v>
      </c>
      <c r="W43" s="15">
        <f>IF(OR(N43="DQ",O43="DQ",P43="DQ",Q43="DQ",R43="DQ",S43="DQ",T43="DQ",U43="DQ",V43="DQ",N43="WD",O43="WD",P43="WD",Q43="WD",R43="WD",S43="WD",T43="WD",U43="WD",V43="WD"),"DNQ",SUM(N43:V43))</f>
        <v>99</v>
      </c>
      <c r="X43" s="36">
        <f>IF(M43="DNQ",0,IF(W43="DNQ",0,(SUM(M43+W43))))</f>
        <v>198</v>
      </c>
      <c r="Y43" s="36">
        <f>IF(X43=0,1000,IF(AND($AB$40&gt;0.9,$AB$40&lt;3.1),X43+100,X43))</f>
        <v>198</v>
      </c>
      <c r="Z43" s="16"/>
      <c r="AA43" s="36">
        <f>IF(Y43&lt;&gt;1000,RANK(Y43,$Y$4:$Y$85,1),"DNQ")</f>
        <v>35</v>
      </c>
      <c r="AB43" s="44"/>
      <c r="AE43" s="14"/>
      <c r="AF43" s="14"/>
      <c r="AG43" s="14"/>
      <c r="AH43" s="14"/>
      <c r="AI43" s="14"/>
      <c r="AJ43" s="14"/>
      <c r="AK43" s="14"/>
    </row>
    <row r="44" spans="1:38" ht="12" customHeight="1">
      <c r="A44" s="25" t="s">
        <v>1</v>
      </c>
      <c r="B44" s="26" t="s">
        <v>1</v>
      </c>
      <c r="C44" s="30" t="s">
        <v>6</v>
      </c>
      <c r="D44" s="30"/>
      <c r="E44" s="30"/>
      <c r="F44" s="30"/>
      <c r="G44" s="30"/>
      <c r="H44" s="30"/>
      <c r="I44" s="30"/>
      <c r="J44" s="30"/>
      <c r="K44" s="30"/>
      <c r="L44" s="30"/>
      <c r="M44" s="40"/>
      <c r="N44" s="26"/>
      <c r="O44" s="26"/>
      <c r="P44" s="26"/>
      <c r="Q44" s="26"/>
      <c r="R44" s="26"/>
      <c r="S44" s="26"/>
      <c r="T44" s="26"/>
      <c r="U44" s="26"/>
      <c r="V44" s="18"/>
      <c r="W44" s="15"/>
      <c r="X44" s="48">
        <f>IF(X39=0,SMALL(X39:X43,2)+SMALL(X39:X43,3)+SMALL(X39:X43,4)+SMALL(X39:X43,5),IF(X40=0,SMALL(X39:X43,2)+SMALL(X39:X43,3)+SMALL(X39:X43,4)+SMALL(X39:X43,5),IF(X41=0,SMALL(X39:X43,2)+SMALL(X39:X43,3)+SMALL(X39:X43,4)+SMALL(X39:X43,5),IF(X42=0,SMALL(X39:X43,2)+SMALL(X39:X43,3)+SMALL(X39:X43,4)+SMALL(X39:X43,5),IF(X43=0,SMALL(X39:X43,2)+SMALL(X39:X43,3)+SMALL(X39:X43,4)+SMALL(X39:X43,5),SMALL(X39:X43,1)+SMALL(X39:X43,2)+SMALL(X39:X43,3)+SMALL(X39:X43,4))))))</f>
        <v>683</v>
      </c>
      <c r="Y44" s="45"/>
      <c r="Z44" s="19"/>
      <c r="AA44" s="45"/>
      <c r="AB44" s="47"/>
      <c r="AE44" s="59"/>
      <c r="AF44" s="59"/>
      <c r="AG44" s="59"/>
      <c r="AH44" s="59"/>
      <c r="AI44" s="59"/>
      <c r="AJ44" s="59"/>
      <c r="AK44" s="59"/>
      <c r="AL44" s="59"/>
    </row>
    <row r="45" spans="1:38" ht="12" customHeight="1">
      <c r="A45" s="25" t="s">
        <v>1</v>
      </c>
      <c r="B45" s="26" t="s">
        <v>1</v>
      </c>
      <c r="C45" s="25" t="s">
        <v>1</v>
      </c>
      <c r="D45" s="25"/>
      <c r="E45" s="25"/>
      <c r="F45" s="25"/>
      <c r="G45" s="25"/>
      <c r="H45" s="25"/>
      <c r="I45" s="25"/>
      <c r="J45" s="25"/>
      <c r="K45" s="25"/>
      <c r="L45" s="25"/>
      <c r="M45" s="40"/>
      <c r="N45" s="26"/>
      <c r="O45" s="26"/>
      <c r="P45" s="26"/>
      <c r="Q45" s="26"/>
      <c r="R45" s="26"/>
      <c r="S45" s="26"/>
      <c r="T45" s="26"/>
      <c r="U45" s="26"/>
      <c r="V45" s="18"/>
      <c r="W45" s="15"/>
      <c r="X45" s="45" t="s">
        <v>1</v>
      </c>
      <c r="Y45" s="45"/>
      <c r="Z45" s="16"/>
      <c r="AA45" s="45"/>
      <c r="AB45" s="46"/>
      <c r="AE45" s="59"/>
      <c r="AF45" s="59"/>
      <c r="AG45" s="59"/>
      <c r="AH45" s="59"/>
      <c r="AI45" s="59"/>
      <c r="AJ45" s="59"/>
      <c r="AK45" s="59"/>
      <c r="AL45" s="59"/>
    </row>
    <row r="46" spans="1:38" ht="12" customHeight="1">
      <c r="A46" s="25" t="s">
        <v>54</v>
      </c>
      <c r="B46" s="26">
        <v>1</v>
      </c>
      <c r="C46" s="25" t="s">
        <v>56</v>
      </c>
      <c r="D46" s="25">
        <v>9</v>
      </c>
      <c r="E46" s="25">
        <v>4</v>
      </c>
      <c r="F46" s="25">
        <v>4</v>
      </c>
      <c r="G46" s="25">
        <v>4</v>
      </c>
      <c r="H46" s="25">
        <v>5</v>
      </c>
      <c r="I46" s="25">
        <v>6</v>
      </c>
      <c r="J46" s="25">
        <v>5</v>
      </c>
      <c r="K46" s="25">
        <v>5</v>
      </c>
      <c r="L46" s="25">
        <v>6</v>
      </c>
      <c r="M46" s="40">
        <f>IF(OR(D46="DQ",E46="DQ",F46="DQ",G46="DQ",H46="DQ",I46="DQ",J46="DQ",K46="DQ",L46="DQ",D46="WD",E46="WD",F46="WD",G46="WD",H46="WD",I46="WD",J46="WD",K46="WD",L46="WD"),"DNQ",SUM(D46:L46))</f>
        <v>48</v>
      </c>
      <c r="N46" s="25">
        <v>5</v>
      </c>
      <c r="O46" s="25">
        <v>7</v>
      </c>
      <c r="P46" s="25">
        <v>4</v>
      </c>
      <c r="Q46" s="25">
        <v>9</v>
      </c>
      <c r="R46" s="25">
        <v>4</v>
      </c>
      <c r="S46" s="25">
        <v>7</v>
      </c>
      <c r="T46" s="25">
        <v>5</v>
      </c>
      <c r="U46" s="25">
        <v>6</v>
      </c>
      <c r="V46" s="14">
        <v>6</v>
      </c>
      <c r="W46" s="15">
        <f>IF(OR(N46="DQ",O46="DQ",P46="DQ",Q46="DQ",R46="DQ",S46="DQ",T46="DQ",U46="DQ",V46="DQ",N46="WD",O46="WD",P46="WD",Q46="WD",R46="WD",S46="WD",T46="WD",U46="WD",V46="WD"),"DNQ",SUM(N46:V46))</f>
        <v>53</v>
      </c>
      <c r="X46" s="36">
        <f>IF(M46="DNQ",0,IF(W46="DNQ",0,(SUM(M46+W46))))</f>
        <v>101</v>
      </c>
      <c r="Y46" s="36">
        <f>IF(X46=0,1000,IF(AND($AB$47&gt;0.9,$AB$47&lt;3.1),X46+100,X46))</f>
        <v>101</v>
      </c>
      <c r="Z46" s="16"/>
      <c r="AA46" s="36">
        <f>IF(Y46&lt;&gt;1000,RANK(Y46,$Y$4:$Y$85,1),"DNQ")</f>
        <v>5</v>
      </c>
      <c r="AB46" s="44"/>
      <c r="AE46" s="59"/>
      <c r="AF46" s="59"/>
      <c r="AG46" s="59"/>
      <c r="AH46" s="59"/>
      <c r="AI46" s="59"/>
      <c r="AJ46" s="59"/>
      <c r="AK46" s="59"/>
      <c r="AL46" s="59"/>
    </row>
    <row r="47" spans="1:38" ht="12" customHeight="1">
      <c r="A47" s="25" t="s">
        <v>55</v>
      </c>
      <c r="B47" s="26">
        <v>2</v>
      </c>
      <c r="C47" s="25" t="s">
        <v>57</v>
      </c>
      <c r="D47" s="25">
        <v>6</v>
      </c>
      <c r="E47" s="25">
        <v>4</v>
      </c>
      <c r="F47" s="25">
        <v>5</v>
      </c>
      <c r="G47" s="25">
        <v>3</v>
      </c>
      <c r="H47" s="25">
        <v>6</v>
      </c>
      <c r="I47" s="25">
        <v>7</v>
      </c>
      <c r="J47" s="25">
        <v>6</v>
      </c>
      <c r="K47" s="25">
        <v>4</v>
      </c>
      <c r="L47" s="25">
        <v>5</v>
      </c>
      <c r="M47" s="40">
        <f>IF(OR(D47="DQ",E47="DQ",F47="DQ",G47="DQ",H47="DQ",I47="DQ",J47="DQ",K47="DQ",L47="DQ",D47="WD",E47="WD",F47="WD",G47="WD",H47="WD",I47="WD",J47="WD",K47="WD",L47="WD"),"DNQ",SUM(D47:L47))</f>
        <v>46</v>
      </c>
      <c r="N47" s="25">
        <v>7</v>
      </c>
      <c r="O47" s="25">
        <v>5</v>
      </c>
      <c r="P47" s="25">
        <v>5</v>
      </c>
      <c r="Q47" s="25">
        <v>8</v>
      </c>
      <c r="R47" s="25">
        <v>4</v>
      </c>
      <c r="S47" s="25">
        <v>7</v>
      </c>
      <c r="T47" s="25">
        <v>6</v>
      </c>
      <c r="U47" s="25">
        <v>8</v>
      </c>
      <c r="V47" s="14">
        <v>7</v>
      </c>
      <c r="W47" s="15">
        <f>IF(OR(N47="DQ",O47="DQ",P47="DQ",Q47="DQ",R47="DQ",S47="DQ",T47="DQ",U47="DQ",V47="DQ",N47="WD",O47="WD",P47="WD",Q47="WD",R47="WD",S47="WD",T47="WD",U47="WD",V47="WD"),"DNQ",SUM(N47:V47))</f>
        <v>57</v>
      </c>
      <c r="X47" s="36">
        <f>IF(M47="DNQ",0,IF(W47="DNQ",0,(SUM(M47+W47))))</f>
        <v>103</v>
      </c>
      <c r="Y47" s="36">
        <f>IF(X47=0,1000,IF(AND($AB$47&gt;0.9,$AB$47&lt;3.1),X47+100,X47))</f>
        <v>103</v>
      </c>
      <c r="Z47" s="16"/>
      <c r="AA47" s="36">
        <f>IF(Y47&lt;&gt;1000,RANK(Y47,$Y$4:$Y$85,1),"DNQ")</f>
        <v>7</v>
      </c>
      <c r="AB47" s="58">
        <f>VLOOKUP(X51+Z51,'TEAM STANDINGS'!$A$2:$C$13,3)</f>
        <v>4</v>
      </c>
      <c r="AE47" s="59"/>
      <c r="AF47" s="59"/>
      <c r="AG47" s="59"/>
      <c r="AH47" s="59"/>
      <c r="AI47" s="59"/>
      <c r="AJ47" s="59"/>
      <c r="AK47" s="59"/>
      <c r="AL47" s="59"/>
    </row>
    <row r="48" spans="1:38" ht="12" customHeight="1">
      <c r="A48" s="35">
        <f>IF(AB47=1,"Team Qualifier",IF(AB47=2,"Team Qualifier",IF(AB47=3,"Team Qualifier","")))</f>
      </c>
      <c r="B48" s="26">
        <v>3</v>
      </c>
      <c r="C48" s="25" t="s">
        <v>58</v>
      </c>
      <c r="D48" s="25">
        <v>8</v>
      </c>
      <c r="E48" s="25">
        <v>5</v>
      </c>
      <c r="F48" s="25">
        <v>6</v>
      </c>
      <c r="G48" s="25">
        <v>4</v>
      </c>
      <c r="H48" s="25">
        <v>6</v>
      </c>
      <c r="I48" s="25">
        <v>4</v>
      </c>
      <c r="J48" s="25">
        <v>5</v>
      </c>
      <c r="K48" s="25">
        <v>5</v>
      </c>
      <c r="L48" s="25">
        <v>6</v>
      </c>
      <c r="M48" s="40">
        <f>IF(OR(D48="DQ",E48="DQ",F48="DQ",G48="DQ",H48="DQ",I48="DQ",J48="DQ",K48="DQ",L48="DQ",D48="WD",E48="WD",F48="WD",G48="WD",H48="WD",I48="WD",J48="WD",K48="WD",L48="WD"),"DNQ",SUM(D48:L48))</f>
        <v>49</v>
      </c>
      <c r="N48" s="25">
        <v>6</v>
      </c>
      <c r="O48" s="25">
        <v>5</v>
      </c>
      <c r="P48" s="25">
        <v>5</v>
      </c>
      <c r="Q48" s="25">
        <v>8</v>
      </c>
      <c r="R48" s="25">
        <v>6</v>
      </c>
      <c r="S48" s="25">
        <v>5</v>
      </c>
      <c r="T48" s="25">
        <v>3</v>
      </c>
      <c r="U48" s="25">
        <v>5</v>
      </c>
      <c r="V48" s="14">
        <v>6</v>
      </c>
      <c r="W48" s="15">
        <f>IF(OR(N48="DQ",O48="DQ",P48="DQ",Q48="DQ",R48="DQ",S48="DQ",T48="DQ",U48="DQ",V48="DQ",N48="WD",O48="WD",P48="WD",Q48="WD",R48="WD",S48="WD",T48="WD",U48="WD",V48="WD"),"DNQ",SUM(N48:V48))</f>
        <v>49</v>
      </c>
      <c r="X48" s="36">
        <f>IF(M48="DNQ",0,IF(W48="DNQ",0,(SUM(M48+W48))))</f>
        <v>98</v>
      </c>
      <c r="Y48" s="36">
        <f>IF(X48=0,1000,IF(AND($AB$47&gt;0.9,$AB$47&lt;3.1),X48+100,X48))</f>
        <v>98</v>
      </c>
      <c r="Z48" s="16"/>
      <c r="AA48" s="36">
        <f>IF(Y48&lt;&gt;1000,RANK(Y48,$Y$4:$Y$85,1),"DNQ")</f>
        <v>2</v>
      </c>
      <c r="AB48" s="58"/>
      <c r="AE48" s="59"/>
      <c r="AF48" s="59"/>
      <c r="AG48" s="59"/>
      <c r="AH48" s="59"/>
      <c r="AI48" s="59"/>
      <c r="AJ48" s="59"/>
      <c r="AK48" s="59"/>
      <c r="AL48" s="59"/>
    </row>
    <row r="49" spans="1:38" ht="12" customHeight="1">
      <c r="A49" s="25" t="s">
        <v>1</v>
      </c>
      <c r="B49" s="26">
        <v>4</v>
      </c>
      <c r="C49" s="25" t="s">
        <v>59</v>
      </c>
      <c r="D49" s="25">
        <v>7</v>
      </c>
      <c r="E49" s="25">
        <v>5</v>
      </c>
      <c r="F49" s="25">
        <v>6</v>
      </c>
      <c r="G49" s="25">
        <v>4</v>
      </c>
      <c r="H49" s="25">
        <v>5</v>
      </c>
      <c r="I49" s="25">
        <v>8</v>
      </c>
      <c r="J49" s="25">
        <v>6</v>
      </c>
      <c r="K49" s="25">
        <v>6</v>
      </c>
      <c r="L49" s="25">
        <v>8</v>
      </c>
      <c r="M49" s="40">
        <f>IF(OR(D49="DQ",E49="DQ",F49="DQ",G49="DQ",H49="DQ",I49="DQ",J49="DQ",K49="DQ",L49="DQ",D49="WD",E49="WD",F49="WD",G49="WD",H49="WD",I49="WD",J49="WD",K49="WD",L49="WD"),"DNQ",SUM(D49:L49))</f>
        <v>55</v>
      </c>
      <c r="N49" s="25">
        <v>6</v>
      </c>
      <c r="O49" s="25">
        <v>6</v>
      </c>
      <c r="P49" s="25">
        <v>5</v>
      </c>
      <c r="Q49" s="25">
        <v>6</v>
      </c>
      <c r="R49" s="25">
        <v>5</v>
      </c>
      <c r="S49" s="25">
        <v>9</v>
      </c>
      <c r="T49" s="25">
        <v>3</v>
      </c>
      <c r="U49" s="25">
        <v>5</v>
      </c>
      <c r="V49" s="14">
        <v>6</v>
      </c>
      <c r="W49" s="15">
        <f>IF(OR(N49="DQ",O49="DQ",P49="DQ",Q49="DQ",R49="DQ",S49="DQ",T49="DQ",U49="DQ",V49="DQ",N49="WD",O49="WD",P49="WD",Q49="WD",R49="WD",S49="WD",T49="WD",U49="WD",V49="WD"),"DNQ",SUM(N49:V49))</f>
        <v>51</v>
      </c>
      <c r="X49" s="36">
        <f>IF(M49="DNQ",0,IF(W49="DNQ",0,(SUM(M49+W49))))</f>
        <v>106</v>
      </c>
      <c r="Y49" s="36">
        <f>IF(X49=0,1000,IF(AND($AB$47&gt;0.9,$AB$47&lt;3.1),X49+100,X49))</f>
        <v>106</v>
      </c>
      <c r="Z49" s="16"/>
      <c r="AA49" s="36">
        <f>IF(Y49&lt;&gt;1000,RANK(Y49,$Y$4:$Y$85,1),"DNQ")</f>
        <v>12</v>
      </c>
      <c r="AB49" s="44"/>
      <c r="AE49" s="59"/>
      <c r="AF49" s="59"/>
      <c r="AG49" s="59"/>
      <c r="AH49" s="59"/>
      <c r="AI49" s="59"/>
      <c r="AJ49" s="59"/>
      <c r="AK49" s="59"/>
      <c r="AL49" s="59"/>
    </row>
    <row r="50" spans="1:38" ht="12" customHeight="1">
      <c r="A50" s="25" t="s">
        <v>1</v>
      </c>
      <c r="B50" s="26">
        <v>5</v>
      </c>
      <c r="C50" s="25" t="s">
        <v>60</v>
      </c>
      <c r="D50" s="25">
        <v>8</v>
      </c>
      <c r="E50" s="25">
        <v>5</v>
      </c>
      <c r="F50" s="25">
        <v>7</v>
      </c>
      <c r="G50" s="25">
        <v>7</v>
      </c>
      <c r="H50" s="25">
        <v>8</v>
      </c>
      <c r="I50" s="25">
        <v>8</v>
      </c>
      <c r="J50" s="25">
        <v>7</v>
      </c>
      <c r="K50" s="25">
        <v>5</v>
      </c>
      <c r="L50" s="25">
        <v>8</v>
      </c>
      <c r="M50" s="40">
        <f>IF(OR(D50="DQ",E50="DQ",F50="DQ",G50="DQ",H50="DQ",I50="DQ",J50="DQ",K50="DQ",L50="DQ",D50="WD",E50="WD",F50="WD",G50="WD",H50="WD",I50="WD",J50="WD",K50="WD",L50="WD"),"DNQ",SUM(D50:L50))</f>
        <v>63</v>
      </c>
      <c r="N50" s="25">
        <v>8</v>
      </c>
      <c r="O50" s="25">
        <v>7</v>
      </c>
      <c r="P50" s="25">
        <v>8</v>
      </c>
      <c r="Q50" s="25">
        <v>8</v>
      </c>
      <c r="R50" s="25">
        <v>6</v>
      </c>
      <c r="S50" s="25">
        <v>7</v>
      </c>
      <c r="T50" s="25">
        <v>5</v>
      </c>
      <c r="U50" s="25">
        <v>7</v>
      </c>
      <c r="V50" s="14">
        <v>8</v>
      </c>
      <c r="W50" s="15">
        <f>IF(OR(N50="DQ",O50="DQ",P50="DQ",Q50="DQ",R50="DQ",S50="DQ",T50="DQ",U50="DQ",V50="DQ",N50="WD",O50="WD",P50="WD",Q50="WD",R50="WD",S50="WD",T50="WD",U50="WD",V50="WD"),"DNQ",SUM(N50:V50))</f>
        <v>64</v>
      </c>
      <c r="X50" s="36">
        <f>IF(M50="DNQ",0,IF(W50="DNQ",0,(SUM(M50+W50))))</f>
        <v>127</v>
      </c>
      <c r="Y50" s="36">
        <f>IF(X50=0,1000,IF(AND($AB$47&gt;0.9,$AB$47&lt;3.1),X50+100,X50))</f>
        <v>127</v>
      </c>
      <c r="Z50" s="16"/>
      <c r="AA50" s="36">
        <f>IF(Y50&lt;&gt;1000,RANK(Y50,$Y$4:$Y$85,1),"DNQ")</f>
        <v>21</v>
      </c>
      <c r="AB50" s="44"/>
      <c r="AE50" s="59"/>
      <c r="AF50" s="59"/>
      <c r="AG50" s="59"/>
      <c r="AH50" s="59"/>
      <c r="AI50" s="59"/>
      <c r="AJ50" s="59"/>
      <c r="AK50" s="59"/>
      <c r="AL50" s="59"/>
    </row>
    <row r="51" spans="1:38" ht="12" customHeight="1">
      <c r="A51" s="25" t="s">
        <v>1</v>
      </c>
      <c r="B51" s="26" t="s">
        <v>1</v>
      </c>
      <c r="C51" s="30" t="s">
        <v>6</v>
      </c>
      <c r="D51" s="30"/>
      <c r="E51" s="30"/>
      <c r="F51" s="30"/>
      <c r="G51" s="30"/>
      <c r="H51" s="30"/>
      <c r="I51" s="30"/>
      <c r="J51" s="30"/>
      <c r="K51" s="30"/>
      <c r="L51" s="30"/>
      <c r="M51" s="40"/>
      <c r="N51" s="26"/>
      <c r="O51" s="26"/>
      <c r="P51" s="26"/>
      <c r="Q51" s="26"/>
      <c r="R51" s="26"/>
      <c r="S51" s="26"/>
      <c r="T51" s="26"/>
      <c r="U51" s="26"/>
      <c r="V51" s="18"/>
      <c r="W51" s="15"/>
      <c r="X51" s="48">
        <f>IF(X46=0,SMALL(X46:X50,2)+SMALL(X46:X50,3)+SMALL(X46:X50,4)+SMALL(X46:X50,5),IF(X47=0,SMALL(X46:X50,2)+SMALL(X46:X50,3)+SMALL(X46:X50,4)+SMALL(X46:X50,5),IF(X48=0,SMALL(X46:X50,2)+SMALL(X46:X50,3)+SMALL(X46:X50,4)+SMALL(X46:X50,5),IF(X49=0,SMALL(X46:X50,2)+SMALL(X46:X50,3)+SMALL(X46:X50,4)+SMALL(X46:X50,5),IF(X50=0,SMALL(X46:X50,2)+SMALL(X46:X50,3)+SMALL(X46:X50,4)+SMALL(X46:X50,5),SMALL(X46:X50,1)+SMALL(X46:X50,2)+SMALL(X46:X50,3)+SMALL(X46:X50,4))))))</f>
        <v>408</v>
      </c>
      <c r="Y51" s="45"/>
      <c r="Z51" s="19"/>
      <c r="AA51" s="45"/>
      <c r="AB51" s="47"/>
      <c r="AE51" s="59"/>
      <c r="AF51" s="59"/>
      <c r="AG51" s="59"/>
      <c r="AH51" s="59"/>
      <c r="AI51" s="59"/>
      <c r="AJ51" s="59"/>
      <c r="AK51" s="59"/>
      <c r="AL51" s="59"/>
    </row>
    <row r="52" spans="1:38" ht="12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40"/>
      <c r="N52" s="25"/>
      <c r="O52" s="25"/>
      <c r="P52" s="25"/>
      <c r="Q52" s="25"/>
      <c r="R52" s="25"/>
      <c r="S52" s="25"/>
      <c r="T52" s="25"/>
      <c r="U52" s="25"/>
      <c r="V52" s="14"/>
      <c r="W52" s="15"/>
      <c r="X52" s="46"/>
      <c r="Y52" s="46"/>
      <c r="Z52" s="16"/>
      <c r="AA52" s="46"/>
      <c r="AB52" s="46"/>
      <c r="AE52" s="59"/>
      <c r="AF52" s="59"/>
      <c r="AG52" s="59"/>
      <c r="AH52" s="59"/>
      <c r="AI52" s="59"/>
      <c r="AJ52" s="59"/>
      <c r="AK52" s="59"/>
      <c r="AL52" s="59"/>
    </row>
    <row r="53" spans="1:38" ht="12" customHeight="1">
      <c r="A53" s="25" t="s">
        <v>61</v>
      </c>
      <c r="B53" s="26">
        <v>1</v>
      </c>
      <c r="C53" s="25" t="s">
        <v>63</v>
      </c>
      <c r="D53" s="25">
        <v>5</v>
      </c>
      <c r="E53" s="25">
        <v>2</v>
      </c>
      <c r="F53" s="25">
        <v>6</v>
      </c>
      <c r="G53" s="25">
        <v>4</v>
      </c>
      <c r="H53" s="25">
        <v>5</v>
      </c>
      <c r="I53" s="25">
        <v>5</v>
      </c>
      <c r="J53" s="25">
        <v>6</v>
      </c>
      <c r="K53" s="25">
        <v>4</v>
      </c>
      <c r="L53" s="25">
        <v>5</v>
      </c>
      <c r="M53" s="40">
        <f>IF(OR(D53="DQ",E53="DQ",F53="DQ",G53="DQ",H53="DQ",I53="DQ",J53="DQ",K53="DQ",L53="DQ",D53="WD",E53="WD",F53="WD",G53="WD",H53="WD",I53="WD",J53="WD",K53="WD",L53="WD"),"DNQ",SUM(D53:L53))</f>
        <v>42</v>
      </c>
      <c r="N53" s="25">
        <v>6</v>
      </c>
      <c r="O53" s="25">
        <v>4</v>
      </c>
      <c r="P53" s="25">
        <v>5</v>
      </c>
      <c r="Q53" s="25">
        <v>6</v>
      </c>
      <c r="R53" s="25">
        <v>4</v>
      </c>
      <c r="S53" s="25">
        <v>6</v>
      </c>
      <c r="T53" s="25">
        <v>4</v>
      </c>
      <c r="U53" s="25">
        <v>6</v>
      </c>
      <c r="V53" s="14">
        <v>6</v>
      </c>
      <c r="W53" s="15">
        <f>IF(OR(N53="DQ",O53="DQ",P53="DQ",Q53="DQ",R53="DQ",S53="DQ",T53="DQ",U53="DQ",V53="DQ",N53="WD",O53="WD",P53="WD",Q53="WD",R53="WD",S53="WD",T53="WD",U53="WD",V53="WD"),"DNQ",SUM(N53:V53))</f>
        <v>47</v>
      </c>
      <c r="X53" s="36">
        <f>IF(M53="DNQ",0,IF(W53="DNQ",0,(SUM(M53+W53))))</f>
        <v>89</v>
      </c>
      <c r="Y53" s="36">
        <f>IF(X53=0,1000,IF(AND($AB$54&gt;0.9,$AB$54&lt;3.1),X53+100,X53))</f>
        <v>189</v>
      </c>
      <c r="Z53" s="16"/>
      <c r="AA53" s="36">
        <f>IF(Y53&lt;&gt;1000,RANK(Y53,$Y$4:$Y$85,1),"DNQ")</f>
        <v>31</v>
      </c>
      <c r="AB53" s="44"/>
      <c r="AE53" s="59"/>
      <c r="AF53" s="59"/>
      <c r="AG53" s="59"/>
      <c r="AH53" s="59"/>
      <c r="AI53" s="59"/>
      <c r="AJ53" s="59"/>
      <c r="AK53" s="59"/>
      <c r="AL53" s="59"/>
    </row>
    <row r="54" spans="1:38" ht="12" customHeight="1">
      <c r="A54" s="25" t="s">
        <v>62</v>
      </c>
      <c r="B54" s="26">
        <v>2</v>
      </c>
      <c r="C54" s="25" t="s">
        <v>64</v>
      </c>
      <c r="D54" s="25">
        <v>6</v>
      </c>
      <c r="E54" s="25">
        <v>3</v>
      </c>
      <c r="F54" s="25">
        <v>7</v>
      </c>
      <c r="G54" s="25">
        <v>2</v>
      </c>
      <c r="H54" s="25">
        <v>5</v>
      </c>
      <c r="I54" s="25">
        <v>5</v>
      </c>
      <c r="J54" s="25">
        <v>4</v>
      </c>
      <c r="K54" s="25">
        <v>5</v>
      </c>
      <c r="L54" s="25">
        <v>5</v>
      </c>
      <c r="M54" s="40">
        <f>IF(OR(D54="DQ",E54="DQ",F54="DQ",G54="DQ",H54="DQ",I54="DQ",J54="DQ",K54="DQ",L54="DQ",D54="WD",E54="WD",F54="WD",G54="WD",H54="WD",I54="WD",J54="WD",K54="WD",L54="WD"),"DNQ",SUM(D54:L54))</f>
        <v>42</v>
      </c>
      <c r="N54" s="25">
        <v>6</v>
      </c>
      <c r="O54" s="25">
        <v>5</v>
      </c>
      <c r="P54" s="25">
        <v>5</v>
      </c>
      <c r="Q54" s="25">
        <v>7</v>
      </c>
      <c r="R54" s="25">
        <v>3</v>
      </c>
      <c r="S54" s="25">
        <v>5</v>
      </c>
      <c r="T54" s="25">
        <v>3</v>
      </c>
      <c r="U54" s="25">
        <v>5</v>
      </c>
      <c r="V54" s="14">
        <v>5</v>
      </c>
      <c r="W54" s="15">
        <f>IF(OR(N54="DQ",O54="DQ",P54="DQ",Q54="DQ",R54="DQ",S54="DQ",T54="DQ",U54="DQ",V54="DQ",N54="WD",O54="WD",P54="WD",Q54="WD",R54="WD",S54="WD",T54="WD",U54="WD",V54="WD"),"DNQ",SUM(N54:V54))</f>
        <v>44</v>
      </c>
      <c r="X54" s="36">
        <f>IF(M54="DNQ",0,IF(W54="DNQ",0,(SUM(M54+W54))))</f>
        <v>86</v>
      </c>
      <c r="Y54" s="36">
        <f>IF(X54=0,1000,IF(AND($AB$54&gt;0.9,$AB$54&lt;3.1),X54+100,X54))</f>
        <v>186</v>
      </c>
      <c r="Z54" s="16"/>
      <c r="AA54" s="36">
        <f>IF(Y54&lt;&gt;1000,RANK(Y54,$Y$4:$Y$85,1),"DNQ")</f>
        <v>27</v>
      </c>
      <c r="AB54" s="58">
        <f>VLOOKUP(X58+Z58,'TEAM STANDINGS'!$A$2:$C$13,3)</f>
        <v>2</v>
      </c>
      <c r="AE54" s="59"/>
      <c r="AF54" s="59"/>
      <c r="AG54" s="59"/>
      <c r="AH54" s="59"/>
      <c r="AI54" s="59"/>
      <c r="AJ54" s="59"/>
      <c r="AK54" s="59"/>
      <c r="AL54" s="59"/>
    </row>
    <row r="55" spans="1:28" ht="12" customHeight="1">
      <c r="A55" s="35" t="str">
        <f>IF(AB54=1,"Team Qualifier",IF(AB54=2,"Team Qualifier",IF(AB54=3,"Team Qualifier","")))</f>
        <v>Team Qualifier</v>
      </c>
      <c r="B55" s="26">
        <v>3</v>
      </c>
      <c r="C55" s="25" t="s">
        <v>65</v>
      </c>
      <c r="D55" s="25">
        <v>7</v>
      </c>
      <c r="E55" s="25">
        <v>3</v>
      </c>
      <c r="F55" s="25">
        <v>5</v>
      </c>
      <c r="G55" s="25">
        <v>3</v>
      </c>
      <c r="H55" s="25">
        <v>5</v>
      </c>
      <c r="I55" s="25">
        <v>4</v>
      </c>
      <c r="J55" s="25">
        <v>6</v>
      </c>
      <c r="K55" s="25">
        <v>5</v>
      </c>
      <c r="L55" s="25">
        <v>6</v>
      </c>
      <c r="M55" s="40">
        <f>IF(OR(D55="DQ",E55="DQ",F55="DQ",G55="DQ",H55="DQ",I55="DQ",J55="DQ",K55="DQ",L55="DQ",D55="WD",E55="WD",F55="WD",G55="WD",H55="WD",I55="WD",J55="WD",K55="WD",L55="WD"),"DNQ",SUM(D55:L55))</f>
        <v>44</v>
      </c>
      <c r="N55" s="25">
        <v>5</v>
      </c>
      <c r="O55" s="25">
        <v>5</v>
      </c>
      <c r="P55" s="25">
        <v>5</v>
      </c>
      <c r="Q55" s="25">
        <v>5</v>
      </c>
      <c r="R55" s="25">
        <v>6</v>
      </c>
      <c r="S55" s="25">
        <v>5</v>
      </c>
      <c r="T55" s="25">
        <v>6</v>
      </c>
      <c r="U55" s="25">
        <v>7</v>
      </c>
      <c r="V55" s="14">
        <v>4</v>
      </c>
      <c r="W55" s="15">
        <f>IF(OR(N55="DQ",O55="DQ",P55="DQ",Q55="DQ",R55="DQ",S55="DQ",T55="DQ",U55="DQ",V55="DQ",N55="WD",O55="WD",P55="WD",Q55="WD",R55="WD",S55="WD",T55="WD",U55="WD",V55="WD"),"DNQ",SUM(N55:V55))</f>
        <v>48</v>
      </c>
      <c r="X55" s="36">
        <f>IF(M55="DNQ",0,IF(W55="DNQ",0,(SUM(M55+W55))))</f>
        <v>92</v>
      </c>
      <c r="Y55" s="36">
        <f>IF(X55=0,1000,IF(AND($AB$54&gt;0.9,$AB$54&lt;3.1),X55+100,X55))</f>
        <v>192</v>
      </c>
      <c r="Z55" s="16"/>
      <c r="AA55" s="36">
        <f>IF(Y55&lt;&gt;1000,RANK(Y55,$Y$4:$Y$85,1),"DNQ")</f>
        <v>32</v>
      </c>
      <c r="AB55" s="58"/>
    </row>
    <row r="56" spans="1:28" ht="12">
      <c r="A56" s="25"/>
      <c r="B56" s="26">
        <v>4</v>
      </c>
      <c r="C56" s="25" t="s">
        <v>66</v>
      </c>
      <c r="D56" s="25">
        <v>7</v>
      </c>
      <c r="E56" s="25">
        <v>6</v>
      </c>
      <c r="F56" s="25">
        <v>6</v>
      </c>
      <c r="G56" s="25">
        <v>6</v>
      </c>
      <c r="H56" s="25">
        <v>6</v>
      </c>
      <c r="I56" s="25">
        <v>6</v>
      </c>
      <c r="J56" s="25">
        <v>6</v>
      </c>
      <c r="K56" s="25">
        <v>5</v>
      </c>
      <c r="L56" s="25">
        <v>5</v>
      </c>
      <c r="M56" s="40">
        <f>IF(OR(D56="DQ",E56="DQ",F56="DQ",G56="DQ",H56="DQ",I56="DQ",J56="DQ",K56="DQ",L56="DQ",D56="WD",E56="WD",F56="WD",G56="WD",H56="WD",I56="WD",J56="WD",K56="WD",L56="WD"),"DNQ",SUM(D56:L56))</f>
        <v>53</v>
      </c>
      <c r="N56" s="25">
        <v>11</v>
      </c>
      <c r="O56" s="25">
        <v>5</v>
      </c>
      <c r="P56" s="25">
        <v>5</v>
      </c>
      <c r="Q56" s="25">
        <v>6</v>
      </c>
      <c r="R56" s="25">
        <v>5</v>
      </c>
      <c r="S56" s="25">
        <v>8</v>
      </c>
      <c r="T56" s="25">
        <v>4</v>
      </c>
      <c r="U56" s="25">
        <v>5</v>
      </c>
      <c r="V56" s="14">
        <v>7</v>
      </c>
      <c r="W56" s="15">
        <f>IF(OR(N56="DQ",O56="DQ",P56="DQ",Q56="DQ",R56="DQ",S56="DQ",T56="DQ",U56="DQ",V56="DQ",N56="WD",O56="WD",P56="WD",Q56="WD",R56="WD",S56="WD",T56="WD",U56="WD",V56="WD"),"DNQ",SUM(N56:V56))</f>
        <v>56</v>
      </c>
      <c r="X56" s="36">
        <f>IF(M56="DNQ",0,IF(W56="DNQ",0,(SUM(M56+W56))))</f>
        <v>109</v>
      </c>
      <c r="Y56" s="36">
        <f>IF(X56=0,1000,IF(AND($AB$54&gt;0.9,$AB$54&lt;3.1),X56+100,X56))</f>
        <v>209</v>
      </c>
      <c r="Z56" s="16"/>
      <c r="AA56" s="36">
        <f>IF(Y56&lt;&gt;1000,RANK(Y56,$Y$4:$Y$85,1),"DNQ")</f>
        <v>59</v>
      </c>
      <c r="AB56" s="44"/>
    </row>
    <row r="57" spans="1:28" ht="12">
      <c r="A57" s="25" t="s">
        <v>1</v>
      </c>
      <c r="B57" s="26">
        <v>5</v>
      </c>
      <c r="C57" s="25" t="s">
        <v>67</v>
      </c>
      <c r="D57" s="25">
        <v>3</v>
      </c>
      <c r="E57" s="25">
        <v>4</v>
      </c>
      <c r="F57" s="25">
        <v>5</v>
      </c>
      <c r="G57" s="25">
        <v>5</v>
      </c>
      <c r="H57" s="25">
        <v>5</v>
      </c>
      <c r="I57" s="25">
        <v>6</v>
      </c>
      <c r="J57" s="25">
        <v>7</v>
      </c>
      <c r="K57" s="25">
        <v>6</v>
      </c>
      <c r="L57" s="25">
        <v>5</v>
      </c>
      <c r="M57" s="40">
        <f>IF(OR(D57="DQ",E57="DQ",F57="DQ",G57="DQ",H57="DQ",I57="DQ",J57="DQ",K57="DQ",L57="DQ",D57="WD",E57="WD",F57="WD",G57="WD",H57="WD",I57="WD",J57="WD",K57="WD",L57="WD"),"DNQ",SUM(D57:L57))</f>
        <v>46</v>
      </c>
      <c r="N57" s="25">
        <v>7</v>
      </c>
      <c r="O57" s="25">
        <v>6</v>
      </c>
      <c r="P57" s="25">
        <v>7</v>
      </c>
      <c r="Q57" s="25">
        <v>7</v>
      </c>
      <c r="R57" s="25">
        <v>7</v>
      </c>
      <c r="S57" s="25">
        <v>6</v>
      </c>
      <c r="T57" s="25">
        <v>4</v>
      </c>
      <c r="U57" s="25">
        <v>7</v>
      </c>
      <c r="V57" s="14">
        <v>8</v>
      </c>
      <c r="W57" s="15">
        <f>IF(OR(N57="DQ",O57="DQ",P57="DQ",Q57="DQ",R57="DQ",S57="DQ",T57="DQ",U57="DQ",V57="DQ",N57="WD",O57="WD",P57="WD",Q57="WD",R57="WD",S57="WD",T57="WD",U57="WD",V57="WD"),"DNQ",SUM(N57:V57))</f>
        <v>59</v>
      </c>
      <c r="X57" s="36">
        <f>IF(M57="DNQ",0,IF(W57="DNQ",0,(SUM(M57+W57))))</f>
        <v>105</v>
      </c>
      <c r="Y57" s="36">
        <f>IF(X57=0,1000,IF(AND($AB$54&gt;0.9,$AB$54&lt;3.1),X57+100,X57))</f>
        <v>205</v>
      </c>
      <c r="Z57" s="16"/>
      <c r="AA57" s="36">
        <f>IF(Y57&lt;&gt;1000,RANK(Y57,$Y$4:$Y$85,1),"DNQ")</f>
        <v>55</v>
      </c>
      <c r="AB57" s="44"/>
    </row>
    <row r="58" spans="1:28" ht="12">
      <c r="A58" s="25" t="s">
        <v>1</v>
      </c>
      <c r="B58" s="26" t="s">
        <v>1</v>
      </c>
      <c r="C58" s="30" t="s">
        <v>6</v>
      </c>
      <c r="D58" s="30"/>
      <c r="E58" s="30"/>
      <c r="F58" s="30"/>
      <c r="G58" s="30"/>
      <c r="H58" s="30"/>
      <c r="I58" s="30"/>
      <c r="J58" s="30"/>
      <c r="K58" s="30"/>
      <c r="L58" s="30"/>
      <c r="M58" s="40"/>
      <c r="N58" s="26"/>
      <c r="O58" s="26"/>
      <c r="P58" s="26"/>
      <c r="Q58" s="26"/>
      <c r="R58" s="26"/>
      <c r="S58" s="26"/>
      <c r="T58" s="26"/>
      <c r="U58" s="26"/>
      <c r="V58" s="18"/>
      <c r="W58" s="15"/>
      <c r="X58" s="48">
        <f>IF(X53=0,SMALL(X53:X57,2)+SMALL(X53:X57,3)+SMALL(X53:X57,4)+SMALL(X53:X57,5),IF(X54=0,SMALL(X53:X57,2)+SMALL(X53:X57,3)+SMALL(X53:X57,4)+SMALL(X53:X57,5),IF(X55=0,SMALL(X53:X57,2)+SMALL(X53:X57,3)+SMALL(X53:X57,4)+SMALL(X53:X57,5),IF(X56=0,SMALL(X53:X57,2)+SMALL(X53:X57,3)+SMALL(X53:X57,4)+SMALL(X53:X57,5),IF(X57=0,SMALL(X53:X57,2)+SMALL(X53:X57,3)+SMALL(X53:X57,4)+SMALL(X53:X57,5),SMALL(X53:X57,1)+SMALL(X53:X57,2)+SMALL(X53:X57,3)+SMALL(X53:X57,4))))))</f>
        <v>372</v>
      </c>
      <c r="Y58" s="45"/>
      <c r="Z58" s="19"/>
      <c r="AA58" s="45"/>
      <c r="AB58" s="47"/>
    </row>
    <row r="59" spans="1:28" ht="12">
      <c r="A59" s="25" t="s">
        <v>1</v>
      </c>
      <c r="B59" s="26" t="s">
        <v>1</v>
      </c>
      <c r="C59" s="25" t="s">
        <v>1</v>
      </c>
      <c r="D59" s="25"/>
      <c r="E59" s="25"/>
      <c r="F59" s="25"/>
      <c r="G59" s="25"/>
      <c r="H59" s="25"/>
      <c r="I59" s="25"/>
      <c r="J59" s="25"/>
      <c r="K59" s="25"/>
      <c r="L59" s="25"/>
      <c r="M59" s="40"/>
      <c r="N59" s="26"/>
      <c r="O59" s="26"/>
      <c r="P59" s="26"/>
      <c r="Q59" s="26"/>
      <c r="R59" s="26"/>
      <c r="S59" s="26"/>
      <c r="T59" s="26"/>
      <c r="U59" s="26"/>
      <c r="V59" s="18"/>
      <c r="W59" s="15"/>
      <c r="X59" s="45" t="s">
        <v>1</v>
      </c>
      <c r="Y59" s="45"/>
      <c r="Z59" s="16"/>
      <c r="AA59" s="45"/>
      <c r="AB59" s="47"/>
    </row>
    <row r="60" spans="1:28" ht="12">
      <c r="A60" s="25" t="s">
        <v>68</v>
      </c>
      <c r="B60" s="26">
        <v>1</v>
      </c>
      <c r="C60" s="25" t="s">
        <v>70</v>
      </c>
      <c r="D60" s="25">
        <v>7</v>
      </c>
      <c r="E60" s="25">
        <v>3</v>
      </c>
      <c r="F60" s="25">
        <v>7</v>
      </c>
      <c r="G60" s="25">
        <v>5</v>
      </c>
      <c r="H60" s="25">
        <v>8</v>
      </c>
      <c r="I60" s="25">
        <v>6</v>
      </c>
      <c r="J60" s="25">
        <v>7</v>
      </c>
      <c r="K60" s="25">
        <v>4</v>
      </c>
      <c r="L60" s="25">
        <v>5</v>
      </c>
      <c r="M60" s="40">
        <f>IF(OR(D60="DQ",E60="DQ",F60="DQ",G60="DQ",H60="DQ",I60="DQ",J60="DQ",K60="DQ",L60="DQ",D60="WD",E60="WD",F60="WD",G60="WD",H60="WD",I60="WD",J60="WD",K60="WD",L60="WD"),"DNQ",SUM(D60:L60))</f>
        <v>52</v>
      </c>
      <c r="N60" s="25">
        <v>8</v>
      </c>
      <c r="O60" s="25">
        <v>8</v>
      </c>
      <c r="P60" s="25">
        <v>6</v>
      </c>
      <c r="Q60" s="25">
        <v>9</v>
      </c>
      <c r="R60" s="25">
        <v>4</v>
      </c>
      <c r="S60" s="25">
        <v>5</v>
      </c>
      <c r="T60" s="25">
        <v>4</v>
      </c>
      <c r="U60" s="25">
        <v>5</v>
      </c>
      <c r="V60" s="14">
        <v>7</v>
      </c>
      <c r="W60" s="15">
        <f>IF(OR(N60="DQ",O60="DQ",P60="DQ",Q60="DQ",R60="DQ",S60="DQ",T60="DQ",U60="DQ",V60="DQ",N60="WD",O60="WD",P60="WD",Q60="WD",R60="WD",S60="WD",T60="WD",U60="WD",V60="WD"),"DNQ",SUM(N60:V60))</f>
        <v>56</v>
      </c>
      <c r="X60" s="36">
        <f>IF(M60="DNQ",0,IF(W60="DNQ",0,(SUM(M60+W60))))</f>
        <v>108</v>
      </c>
      <c r="Y60" s="36">
        <f>IF(X60=0,1000,IF(AND($AB$61&gt;0.9,$AB$61&lt;3.1),X60+100,X60))</f>
        <v>108</v>
      </c>
      <c r="Z60" s="16"/>
      <c r="AA60" s="36">
        <f>IF(Y60&lt;&gt;1000,RANK(Y60,$Y$4:$Y$85,1),"DNQ")</f>
        <v>15</v>
      </c>
      <c r="AB60" s="44"/>
    </row>
    <row r="61" spans="1:28" ht="12" customHeight="1">
      <c r="A61" s="25" t="s">
        <v>69</v>
      </c>
      <c r="B61" s="26">
        <v>2</v>
      </c>
      <c r="C61" s="25" t="s">
        <v>71</v>
      </c>
      <c r="D61" s="25">
        <v>7</v>
      </c>
      <c r="E61" s="25">
        <v>5</v>
      </c>
      <c r="F61" s="25">
        <v>7</v>
      </c>
      <c r="G61" s="25">
        <v>5</v>
      </c>
      <c r="H61" s="25">
        <v>7</v>
      </c>
      <c r="I61" s="25">
        <v>5</v>
      </c>
      <c r="J61" s="25">
        <v>5</v>
      </c>
      <c r="K61" s="25">
        <v>6</v>
      </c>
      <c r="L61" s="25">
        <v>6</v>
      </c>
      <c r="M61" s="40">
        <f>IF(OR(D61="DQ",E61="DQ",F61="DQ",G61="DQ",H61="DQ",I61="DQ",J61="DQ",K61="DQ",L61="DQ",D61="WD",E61="WD",F61="WD",G61="WD",H61="WD",I61="WD",J61="WD",K61="WD",L61="WD"),"DNQ",SUM(D61:L61))</f>
        <v>53</v>
      </c>
      <c r="N61" s="25">
        <v>7</v>
      </c>
      <c r="O61" s="25">
        <v>6</v>
      </c>
      <c r="P61" s="25">
        <v>7</v>
      </c>
      <c r="Q61" s="25">
        <v>6</v>
      </c>
      <c r="R61" s="25">
        <v>3</v>
      </c>
      <c r="S61" s="25">
        <v>5</v>
      </c>
      <c r="T61" s="25">
        <v>5</v>
      </c>
      <c r="U61" s="25">
        <v>5</v>
      </c>
      <c r="V61" s="14">
        <v>8</v>
      </c>
      <c r="W61" s="15">
        <f>IF(OR(N61="DQ",O61="DQ",P61="DQ",Q61="DQ",R61="DQ",S61="DQ",T61="DQ",U61="DQ",V61="DQ",N61="WD",O61="WD",P61="WD",Q61="WD",R61="WD",S61="WD",T61="WD",U61="WD",V61="WD"),"DNQ",SUM(N61:V61))</f>
        <v>52</v>
      </c>
      <c r="X61" s="36">
        <f>IF(M61="DNQ",0,IF(W61="DNQ",0,(SUM(M61+W61))))</f>
        <v>105</v>
      </c>
      <c r="Y61" s="36">
        <f>IF(X61=0,1000,IF(AND($AB$61&gt;0.9,$AB$61&lt;3.1),X61+100,X61))</f>
        <v>105</v>
      </c>
      <c r="Z61" s="16"/>
      <c r="AA61" s="36">
        <f>IF(Y61&lt;&gt;1000,RANK(Y61,$Y$4:$Y$85,1),"DNQ")</f>
        <v>10</v>
      </c>
      <c r="AB61" s="58">
        <f>VLOOKUP(X65+Z65,'TEAM STANDINGS'!$A$2:$C$13,3)</f>
        <v>6</v>
      </c>
    </row>
    <row r="62" spans="1:28" ht="12" customHeight="1">
      <c r="A62" s="35">
        <f>IF(AB61=1,"Team Qualifier",IF(AB61=2,"Team Qualifier",IF(AB61=3,"Team Qualifier","")))</f>
      </c>
      <c r="B62" s="26">
        <v>3</v>
      </c>
      <c r="C62" s="25" t="s">
        <v>72</v>
      </c>
      <c r="D62" s="25">
        <v>6</v>
      </c>
      <c r="E62" s="25">
        <v>2</v>
      </c>
      <c r="F62" s="25">
        <v>8</v>
      </c>
      <c r="G62" s="25">
        <v>5</v>
      </c>
      <c r="H62" s="25">
        <v>6</v>
      </c>
      <c r="I62" s="25">
        <v>5</v>
      </c>
      <c r="J62" s="25">
        <v>5</v>
      </c>
      <c r="K62" s="25">
        <v>5</v>
      </c>
      <c r="L62" s="25">
        <v>5</v>
      </c>
      <c r="M62" s="40">
        <f>IF(OR(D62="DQ",E62="DQ",F62="DQ",G62="DQ",H62="DQ",I62="DQ",J62="DQ",K62="DQ",L62="DQ",D62="WD",E62="WD",F62="WD",G62="WD",H62="WD",I62="WD",J62="WD",K62="WD",L62="WD"),"DNQ",SUM(D62:L62))</f>
        <v>47</v>
      </c>
      <c r="N62" s="25">
        <v>6</v>
      </c>
      <c r="O62" s="25">
        <v>4</v>
      </c>
      <c r="P62" s="25">
        <v>7</v>
      </c>
      <c r="Q62" s="25">
        <v>5</v>
      </c>
      <c r="R62" s="25">
        <v>4</v>
      </c>
      <c r="S62" s="25">
        <v>9</v>
      </c>
      <c r="T62" s="25">
        <v>3</v>
      </c>
      <c r="U62" s="25">
        <v>7</v>
      </c>
      <c r="V62" s="14">
        <v>7</v>
      </c>
      <c r="W62" s="15">
        <f>IF(OR(N62="DQ",O62="DQ",P62="DQ",Q62="DQ",R62="DQ",S62="DQ",T62="DQ",U62="DQ",V62="DQ",N62="WD",O62="WD",P62="WD",Q62="WD",R62="WD",S62="WD",T62="WD",U62="WD",V62="WD"),"DNQ",SUM(N62:V62))</f>
        <v>52</v>
      </c>
      <c r="X62" s="36">
        <f>IF(M62="DNQ",0,IF(W62="DNQ",0,(SUM(M62+W62))))</f>
        <v>99</v>
      </c>
      <c r="Y62" s="36">
        <f>IF(X62=0,1000,IF(AND($AB$61&gt;0.9,$AB$61&lt;3.1),X62+100,X62))</f>
        <v>99</v>
      </c>
      <c r="Z62" s="16"/>
      <c r="AA62" s="36">
        <f>IF(Y62&lt;&gt;1000,RANK(Y62,$Y$4:$Y$85,1),"DNQ")</f>
        <v>3</v>
      </c>
      <c r="AB62" s="58"/>
    </row>
    <row r="63" spans="1:28" ht="12">
      <c r="A63" s="25" t="s">
        <v>1</v>
      </c>
      <c r="B63" s="26">
        <v>4</v>
      </c>
      <c r="C63" s="25" t="s">
        <v>73</v>
      </c>
      <c r="D63" s="25">
        <v>13</v>
      </c>
      <c r="E63" s="25">
        <v>5</v>
      </c>
      <c r="F63" s="25">
        <v>10</v>
      </c>
      <c r="G63" s="25">
        <v>5</v>
      </c>
      <c r="H63" s="25">
        <v>5</v>
      </c>
      <c r="I63" s="25">
        <v>6</v>
      </c>
      <c r="J63" s="25">
        <v>7</v>
      </c>
      <c r="K63" s="25">
        <v>5</v>
      </c>
      <c r="L63" s="25">
        <v>6</v>
      </c>
      <c r="M63" s="40">
        <f>IF(OR(D63="DQ",E63="DQ",F63="DQ",G63="DQ",H63="DQ",I63="DQ",J63="DQ",K63="DQ",L63="DQ",D63="WD",E63="WD",F63="WD",G63="WD",H63="WD",I63="WD",J63="WD",K63="WD",L63="WD"),"DNQ",SUM(D63:L63))</f>
        <v>62</v>
      </c>
      <c r="N63" s="25">
        <v>6</v>
      </c>
      <c r="O63" s="25">
        <v>5</v>
      </c>
      <c r="P63" s="25">
        <v>9</v>
      </c>
      <c r="Q63" s="25">
        <v>10</v>
      </c>
      <c r="R63" s="25">
        <v>4</v>
      </c>
      <c r="S63" s="25">
        <v>5</v>
      </c>
      <c r="T63" s="25">
        <v>4</v>
      </c>
      <c r="U63" s="25">
        <v>7</v>
      </c>
      <c r="V63" s="14">
        <v>8</v>
      </c>
      <c r="W63" s="15">
        <f>IF(OR(N63="DQ",O63="DQ",P63="DQ",Q63="DQ",R63="DQ",S63="DQ",T63="DQ",U63="DQ",V63="DQ",N63="WD",O63="WD",P63="WD",Q63="WD",R63="WD",S63="WD",T63="WD",U63="WD",V63="WD"),"DNQ",SUM(N63:V63))</f>
        <v>58</v>
      </c>
      <c r="X63" s="36">
        <f>IF(M63="DNQ",0,IF(W63="DNQ",0,(SUM(M63+W63))))</f>
        <v>120</v>
      </c>
      <c r="Y63" s="36">
        <f>IF(X63=0,1000,IF(AND($AB$61&gt;0.9,$AB$61&lt;3.1),X63+100,X63))</f>
        <v>120</v>
      </c>
      <c r="Z63" s="16"/>
      <c r="AA63" s="36">
        <f>IF(Y63&lt;&gt;1000,RANK(Y63,$Y$4:$Y$85,1),"DNQ")</f>
        <v>18</v>
      </c>
      <c r="AB63" s="44"/>
    </row>
    <row r="64" spans="1:28" ht="12">
      <c r="A64" s="25" t="s">
        <v>1</v>
      </c>
      <c r="B64" s="26">
        <v>5</v>
      </c>
      <c r="C64" s="25" t="s">
        <v>74</v>
      </c>
      <c r="D64" s="25">
        <v>11</v>
      </c>
      <c r="E64" s="25">
        <v>4</v>
      </c>
      <c r="F64" s="25">
        <v>10</v>
      </c>
      <c r="G64" s="25">
        <v>6</v>
      </c>
      <c r="H64" s="25">
        <v>7</v>
      </c>
      <c r="I64" s="25">
        <v>7</v>
      </c>
      <c r="J64" s="25">
        <v>6</v>
      </c>
      <c r="K64" s="25">
        <v>5</v>
      </c>
      <c r="L64" s="25">
        <v>6</v>
      </c>
      <c r="M64" s="40">
        <f>IF(OR(D64="DQ",E64="DQ",F64="DQ",G64="DQ",H64="DQ",I64="DQ",J64="DQ",K64="DQ",L64="DQ",D64="WD",E64="WD",F64="WD",G64="WD",H64="WD",I64="WD",J64="WD",K64="WD",L64="WD"),"DNQ",SUM(D64:L64))</f>
        <v>62</v>
      </c>
      <c r="N64" s="25">
        <v>9</v>
      </c>
      <c r="O64" s="25">
        <v>6</v>
      </c>
      <c r="P64" s="25">
        <v>7</v>
      </c>
      <c r="Q64" s="25">
        <v>7</v>
      </c>
      <c r="R64" s="25">
        <v>4</v>
      </c>
      <c r="S64" s="25">
        <v>8</v>
      </c>
      <c r="T64" s="25">
        <v>5</v>
      </c>
      <c r="U64" s="25">
        <v>9</v>
      </c>
      <c r="V64" s="14">
        <v>8</v>
      </c>
      <c r="W64" s="15">
        <f>IF(OR(N64="DQ",O64="DQ",P64="DQ",Q64="DQ",R64="DQ",S64="DQ",T64="DQ",U64="DQ",V64="DQ",N64="WD",O64="WD",P64="WD",Q64="WD",R64="WD",S64="WD",T64="WD",U64="WD",V64="WD"),"DNQ",SUM(N64:V64))</f>
        <v>63</v>
      </c>
      <c r="X64" s="36">
        <f>IF(M64="DNQ",0,IF(W64="DNQ",0,(SUM(M64+W64))))</f>
        <v>125</v>
      </c>
      <c r="Y64" s="36">
        <f>IF(X64=0,1000,IF(AND($AB$61&gt;0.9,$AB$61&lt;3.1),X64+100,X64))</f>
        <v>125</v>
      </c>
      <c r="Z64" s="16"/>
      <c r="AA64" s="36">
        <f>IF(Y64&lt;&gt;1000,RANK(Y64,$Y$4:$Y$85,1),"DNQ")</f>
        <v>19</v>
      </c>
      <c r="AB64" s="44"/>
    </row>
    <row r="65" spans="1:28" ht="12">
      <c r="A65" s="25" t="s">
        <v>1</v>
      </c>
      <c r="B65" s="26" t="s">
        <v>1</v>
      </c>
      <c r="C65" s="30" t="s">
        <v>6</v>
      </c>
      <c r="D65" s="30"/>
      <c r="E65" s="30"/>
      <c r="F65" s="30"/>
      <c r="G65" s="30"/>
      <c r="H65" s="30"/>
      <c r="I65" s="30"/>
      <c r="J65" s="30"/>
      <c r="K65" s="30"/>
      <c r="L65" s="30"/>
      <c r="M65" s="40"/>
      <c r="N65" s="26"/>
      <c r="O65" s="26"/>
      <c r="P65" s="26"/>
      <c r="Q65" s="26"/>
      <c r="R65" s="26"/>
      <c r="S65" s="26"/>
      <c r="T65" s="26"/>
      <c r="U65" s="26"/>
      <c r="V65" s="18"/>
      <c r="W65" s="15"/>
      <c r="X65" s="48">
        <f>IF(X60=0,SMALL(X60:X64,2)+SMALL(X60:X64,3)+SMALL(X60:X64,4)+SMALL(X60:X64,5),IF(X61=0,SMALL(X60:X64,2)+SMALL(X60:X64,3)+SMALL(X60:X64,4)+SMALL(X60:X64,5),IF(X62=0,SMALL(X60:X64,2)+SMALL(X60:X64,3)+SMALL(X60:X64,4)+SMALL(X60:X64,5),IF(X63=0,SMALL(X60:X64,2)+SMALL(X60:X64,3)+SMALL(X60:X64,4)+SMALL(X60:X64,5),IF(X64=0,SMALL(X60:X64,2)+SMALL(X60:X64,3)+SMALL(X60:X64,4)+SMALL(X60:X64,5),SMALL(X60:X64,1)+SMALL(X60:X64,2)+SMALL(X60:X64,3)+SMALL(X60:X64,4))))))</f>
        <v>432</v>
      </c>
      <c r="Y65" s="45"/>
      <c r="Z65" s="19"/>
      <c r="AA65" s="45"/>
      <c r="AB65" s="47"/>
    </row>
    <row r="66" spans="1:28" ht="12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40"/>
      <c r="N66" s="25"/>
      <c r="O66" s="25"/>
      <c r="P66" s="25"/>
      <c r="Q66" s="25"/>
      <c r="R66" s="25"/>
      <c r="S66" s="25"/>
      <c r="T66" s="25"/>
      <c r="U66" s="25"/>
      <c r="V66" s="18"/>
      <c r="W66" s="15"/>
      <c r="X66" s="45" t="s">
        <v>1</v>
      </c>
      <c r="Y66" s="45"/>
      <c r="Z66" s="16"/>
      <c r="AA66" s="45"/>
      <c r="AB66" s="47"/>
    </row>
    <row r="67" spans="1:28" ht="12">
      <c r="A67" s="25" t="s">
        <v>75</v>
      </c>
      <c r="B67" s="26">
        <v>1</v>
      </c>
      <c r="C67" s="25" t="s">
        <v>15</v>
      </c>
      <c r="D67" s="25">
        <v>99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40">
        <f>IF(OR(D67="DQ",E67="DQ",F67="DQ",G67="DQ",H67="DQ",I67="DQ",J67="DQ",K67="DQ",L67="DQ",D67="WD",E67="WD",F67="WD",G67="WD",H67="WD",I67="WD",J67="WD",K67="WD",L67="WD"),"DNQ",SUM(D67:L67))</f>
        <v>99</v>
      </c>
      <c r="N67" s="25">
        <v>99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14">
        <v>0</v>
      </c>
      <c r="W67" s="15">
        <f>IF(OR(N67="DQ",O67="DQ",P67="DQ",Q67="DQ",R67="DQ",S67="DQ",T67="DQ",U67="DQ",V67="DQ",N67="WD",O67="WD",P67="WD",Q67="WD",R67="WD",S67="WD",T67="WD",U67="WD",V67="WD"),"DNQ",SUM(N67:V67))</f>
        <v>99</v>
      </c>
      <c r="X67" s="36">
        <f>IF(M67="DNQ",0,IF(W67="DNQ",0,(SUM(M67+W67))))</f>
        <v>198</v>
      </c>
      <c r="Y67" s="36">
        <f>IF(X67=0,1000,IF(AND($AB$68&gt;0.9,$AB$68&lt;3.1),X67+100,X67))</f>
        <v>198</v>
      </c>
      <c r="Z67" s="16"/>
      <c r="AA67" s="36">
        <f>IF(Y67&lt;&gt;1000,RANK(Y67,$Y$4:$Y$85,1),"DNQ")</f>
        <v>35</v>
      </c>
      <c r="AB67" s="44"/>
    </row>
    <row r="68" spans="1:28" ht="12" customHeight="1">
      <c r="A68" s="25" t="s">
        <v>11</v>
      </c>
      <c r="B68" s="26">
        <v>2</v>
      </c>
      <c r="C68" s="25" t="s">
        <v>16</v>
      </c>
      <c r="D68" s="25">
        <v>99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40">
        <f>IF(OR(D68="DQ",E68="DQ",F68="DQ",G68="DQ",H68="DQ",I68="DQ",J68="DQ",K68="DQ",L68="DQ",D68="WD",E68="WD",F68="WD",G68="WD",H68="WD",I68="WD",J68="WD",K68="WD",L68="WD"),"DNQ",SUM(D68:L68))</f>
        <v>99</v>
      </c>
      <c r="N68" s="25">
        <v>99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14">
        <v>0</v>
      </c>
      <c r="W68" s="15">
        <f>IF(OR(N68="DQ",O68="DQ",P68="DQ",Q68="DQ",R68="DQ",S68="DQ",T68="DQ",U68="DQ",V68="DQ",N68="WD",O68="WD",P68="WD",Q68="WD",R68="WD",S68="WD",T68="WD",U68="WD",V68="WD"),"DNQ",SUM(N68:V68))</f>
        <v>99</v>
      </c>
      <c r="X68" s="36">
        <f>IF(M68="DNQ",0,IF(W68="DNQ",0,(SUM(M68+W68))))</f>
        <v>198</v>
      </c>
      <c r="Y68" s="36">
        <f>IF(X68=0,1000,IF(AND($AB$68&gt;0.9,$AB$68&lt;3.1),X68+100,X68))</f>
        <v>198</v>
      </c>
      <c r="Z68" s="16"/>
      <c r="AA68" s="36">
        <f>IF(Y68&lt;&gt;1000,RANK(Y68,$Y$4:$Y$85,1),"DNQ")</f>
        <v>35</v>
      </c>
      <c r="AB68" s="58">
        <f>VLOOKUP(X72+Z72,'TEAM STANDINGS'!$A$2:$C$13,3)</f>
        <v>9</v>
      </c>
    </row>
    <row r="69" spans="1:28" ht="12" customHeight="1">
      <c r="A69" s="35">
        <f>IF(AB68=1,"Team Qualifier",IF(AB68=2,"Team Qualifier",IF(AB68=3,"Team Qualifier","")))</f>
      </c>
      <c r="B69" s="26">
        <v>3</v>
      </c>
      <c r="C69" s="25" t="s">
        <v>17</v>
      </c>
      <c r="D69" s="25">
        <v>99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40">
        <f>IF(OR(D69="DQ",E69="DQ",F69="DQ",G69="DQ",H69="DQ",I69="DQ",J69="DQ",K69="DQ",L69="DQ",D69="WD",E69="WD",F69="WD",G69="WD",H69="WD",I69="WD",J69="WD",K69="WD",L69="WD"),"DNQ",SUM(D69:L69))</f>
        <v>99</v>
      </c>
      <c r="N69" s="25">
        <v>99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14">
        <v>0</v>
      </c>
      <c r="W69" s="15">
        <f>IF(OR(N69="DQ",O69="DQ",P69="DQ",Q69="DQ",R69="DQ",S69="DQ",T69="DQ",U69="DQ",V69="DQ",N69="WD",O69="WD",P69="WD",Q69="WD",R69="WD",S69="WD",T69="WD",U69="WD",V69="WD"),"DNQ",SUM(N69:V69))</f>
        <v>99</v>
      </c>
      <c r="X69" s="36">
        <f>IF(M69="DNQ",0,IF(W69="DNQ",0,(SUM(M69+W69))))</f>
        <v>198</v>
      </c>
      <c r="Y69" s="36">
        <f>IF(X69=0,1000,IF(AND($AB$68&gt;0.9,$AB$68&lt;3.1),X69+100,X69))</f>
        <v>198</v>
      </c>
      <c r="Z69" s="16"/>
      <c r="AA69" s="36">
        <f>IF(Y69&lt;&gt;1000,RANK(Y69,$Y$4:$Y$85,1),"DNQ")</f>
        <v>35</v>
      </c>
      <c r="AB69" s="58"/>
    </row>
    <row r="70" spans="1:28" ht="12">
      <c r="A70" s="25" t="s">
        <v>1</v>
      </c>
      <c r="B70" s="26">
        <v>4</v>
      </c>
      <c r="C70" s="25" t="s">
        <v>18</v>
      </c>
      <c r="D70" s="25">
        <v>99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40">
        <f>IF(OR(D70="DQ",E70="DQ",F70="DQ",G70="DQ",H70="DQ",I70="DQ",J70="DQ",K70="DQ",L70="DQ",D70="WD",E70="WD",F70="WD",G70="WD",H70="WD",I70="WD",J70="WD",K70="WD",L70="WD"),"DNQ",SUM(D70:L70))</f>
        <v>99</v>
      </c>
      <c r="N70" s="25">
        <v>99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14">
        <v>0</v>
      </c>
      <c r="W70" s="15">
        <f>IF(OR(N70="DQ",O70="DQ",P70="DQ",Q70="DQ",R70="DQ",S70="DQ",T70="DQ",U70="DQ",V70="DQ",N70="WD",O70="WD",P70="WD",Q70="WD",R70="WD",S70="WD",T70="WD",U70="WD",V70="WD"),"DNQ",SUM(N70:V70))</f>
        <v>99</v>
      </c>
      <c r="X70" s="36">
        <f>IF(M70="DNQ",0,IF(W70="DNQ",0,(SUM(M70+W70))))</f>
        <v>198</v>
      </c>
      <c r="Y70" s="36">
        <f>IF(X70=0,1000,IF(AND($AB$68&gt;0.9,$AB$68&lt;3.1),X70+100,X70))</f>
        <v>198</v>
      </c>
      <c r="Z70" s="16"/>
      <c r="AA70" s="36">
        <f>IF(Y70&lt;&gt;1000,RANK(Y70,$Y$4:$Y$85,1),"DNQ")</f>
        <v>35</v>
      </c>
      <c r="AB70" s="44"/>
    </row>
    <row r="71" spans="1:28" ht="12">
      <c r="A71" s="25" t="s">
        <v>1</v>
      </c>
      <c r="B71" s="26">
        <v>5</v>
      </c>
      <c r="C71" s="25" t="s">
        <v>19</v>
      </c>
      <c r="D71" s="25">
        <v>99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40">
        <f>IF(OR(D71="DQ",E71="DQ",F71="DQ",G71="DQ",H71="DQ",I71="DQ",J71="DQ",K71="DQ",L71="DQ",D71="WD",E71="WD",F71="WD",G71="WD",H71="WD",I71="WD",J71="WD",K71="WD",L71="WD"),"DNQ",SUM(D71:L71))</f>
        <v>99</v>
      </c>
      <c r="N71" s="25">
        <v>99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14">
        <v>0</v>
      </c>
      <c r="W71" s="15">
        <f>IF(OR(N71="DQ",O71="DQ",P71="DQ",Q71="DQ",R71="DQ",S71="DQ",T71="DQ",U71="DQ",V71="DQ",N71="WD",O71="WD",P71="WD",Q71="WD",R71="WD",S71="WD",T71="WD",U71="WD",V71="WD"),"DNQ",SUM(N71:V71))</f>
        <v>99</v>
      </c>
      <c r="X71" s="36">
        <f>IF(M71="DNQ",0,IF(W71="DNQ",0,(SUM(M71+W71))))</f>
        <v>198</v>
      </c>
      <c r="Y71" s="36">
        <f>IF(X71=0,1000,IF(AND($AB$68&gt;0.9,$AB$68&lt;3.1),X71+100,X71))</f>
        <v>198</v>
      </c>
      <c r="Z71" s="16"/>
      <c r="AA71" s="36">
        <f>IF(Y71&lt;&gt;1000,RANK(Y71,$Y$4:$Y$85,1),"DNQ")</f>
        <v>35</v>
      </c>
      <c r="AB71" s="44"/>
    </row>
    <row r="72" spans="1:28" ht="12">
      <c r="A72" s="25" t="s">
        <v>1</v>
      </c>
      <c r="B72" s="26" t="s">
        <v>1</v>
      </c>
      <c r="C72" s="30" t="s">
        <v>6</v>
      </c>
      <c r="D72" s="30"/>
      <c r="E72" s="30"/>
      <c r="F72" s="30"/>
      <c r="G72" s="30"/>
      <c r="H72" s="30"/>
      <c r="I72" s="30"/>
      <c r="J72" s="30"/>
      <c r="K72" s="30"/>
      <c r="L72" s="30"/>
      <c r="M72" s="40"/>
      <c r="N72" s="26"/>
      <c r="O72" s="26"/>
      <c r="P72" s="26"/>
      <c r="Q72" s="26"/>
      <c r="R72" s="26"/>
      <c r="S72" s="26"/>
      <c r="T72" s="26"/>
      <c r="U72" s="26"/>
      <c r="V72" s="18"/>
      <c r="W72" s="15"/>
      <c r="X72" s="48">
        <f>IF(X67=0,SMALL(X67:X71,2)+SMALL(X67:X71,3)+SMALL(X67:X71,4)+SMALL(X67:X71,5),IF(X68=0,SMALL(X67:X71,2)+SMALL(X67:X71,3)+SMALL(X67:X71,4)+SMALL(X67:X71,5),IF(X69=0,SMALL(X67:X71,2)+SMALL(X67:X71,3)+SMALL(X67:X71,4)+SMALL(X67:X71,5),IF(X70=0,SMALL(X67:X71,2)+SMALL(X67:X71,3)+SMALL(X67:X71,4)+SMALL(X67:X71,5),IF(X71=0,SMALL(X67:X71,2)+SMALL(X67:X71,3)+SMALL(X67:X71,4)+SMALL(X67:X71,5),SMALL(X67:X71,1)+SMALL(X67:X71,2)+SMALL(X67:X71,3)+SMALL(X67:X71,4))))))</f>
        <v>792</v>
      </c>
      <c r="Y72" s="45"/>
      <c r="Z72" s="19"/>
      <c r="AA72" s="45"/>
      <c r="AB72" s="47"/>
    </row>
    <row r="73" spans="1:28" ht="12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41"/>
      <c r="N73" s="25"/>
      <c r="O73" s="25"/>
      <c r="P73" s="25"/>
      <c r="Q73" s="25"/>
      <c r="R73" s="25"/>
      <c r="S73" s="25"/>
      <c r="T73" s="25"/>
      <c r="U73" s="25"/>
      <c r="V73" s="18"/>
      <c r="W73" s="15"/>
      <c r="X73" s="45" t="s">
        <v>1</v>
      </c>
      <c r="Y73" s="45"/>
      <c r="Z73" s="16"/>
      <c r="AA73" s="45"/>
      <c r="AB73" s="47"/>
    </row>
    <row r="74" spans="1:28" ht="12">
      <c r="A74" s="25" t="s">
        <v>76</v>
      </c>
      <c r="B74" s="26">
        <v>1</v>
      </c>
      <c r="C74" s="25" t="s">
        <v>15</v>
      </c>
      <c r="D74" s="25">
        <v>99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40">
        <f>IF(OR(D74="DQ",E74="DQ",F74="DQ",G74="DQ",H74="DQ",I74="DQ",J74="DQ",K74="DQ",L74="DQ",D74="WD",E74="WD",F74="WD",G74="WD",H74="WD",I74="WD",J74="WD",K74="WD",L74="WD"),"DNQ",SUM(D74:L74))</f>
        <v>99</v>
      </c>
      <c r="N74" s="25">
        <v>99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14">
        <v>0</v>
      </c>
      <c r="W74" s="15">
        <f>IF(OR(N74="DQ",O74="DQ",P74="DQ",Q74="DQ",R74="DQ",S74="DQ",T74="DQ",U74="DQ",V74="DQ",N74="WD",O74="WD",P74="WD",Q74="WD",R74="WD",S74="WD",T74="WD",U74="WD",V74="WD"),"DNQ",SUM(N74:V74))</f>
        <v>99</v>
      </c>
      <c r="X74" s="36">
        <f>IF(M74="DNQ",0,IF(W74="DNQ",0,(SUM(M74+W74))))</f>
        <v>198</v>
      </c>
      <c r="Y74" s="36">
        <f>IF(X74=0,1000,IF(AND($AB$75&gt;0.9,$AB$75&lt;3.1),X74+100,X74))</f>
        <v>198</v>
      </c>
      <c r="Z74" s="16"/>
      <c r="AA74" s="36">
        <f>IF(Y74&lt;&gt;1000,RANK(Y74,$Y$4:$Y$85,1),"DNQ")</f>
        <v>35</v>
      </c>
      <c r="AB74" s="44"/>
    </row>
    <row r="75" spans="1:28" ht="12" customHeight="1">
      <c r="A75" s="25" t="s">
        <v>11</v>
      </c>
      <c r="B75" s="26">
        <v>2</v>
      </c>
      <c r="C75" s="25" t="s">
        <v>16</v>
      </c>
      <c r="D75" s="25">
        <v>99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40">
        <f>IF(OR(D75="DQ",E75="DQ",F75="DQ",G75="DQ",H75="DQ",I75="DQ",J75="DQ",K75="DQ",L75="DQ",D75="WD",E75="WD",F75="WD",G75="WD",H75="WD",I75="WD",J75="WD",K75="WD",L75="WD"),"DNQ",SUM(D75:L75))</f>
        <v>99</v>
      </c>
      <c r="N75" s="25">
        <v>99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14">
        <v>0</v>
      </c>
      <c r="W75" s="15">
        <f>IF(OR(N75="DQ",O75="DQ",P75="DQ",Q75="DQ",R75="DQ",S75="DQ",T75="DQ",U75="DQ",V75="DQ",N75="WD",O75="WD",P75="WD",Q75="WD",R75="WD",S75="WD",T75="WD",U75="WD",V75="WD"),"DNQ",SUM(N75:V75))</f>
        <v>99</v>
      </c>
      <c r="X75" s="36">
        <f>IF(M75="DNQ",0,IF(W75="DNQ",0,(SUM(M75+W75))))</f>
        <v>198</v>
      </c>
      <c r="Y75" s="36">
        <f>IF(X75=0,1000,IF(AND($AB$75&gt;0.9,$AB$75&lt;3.1),X75+100,X75))</f>
        <v>198</v>
      </c>
      <c r="Z75" s="16"/>
      <c r="AA75" s="36">
        <f>IF(Y75&lt;&gt;1000,RANK(Y75,$Y$4:$Y$85,1),"DNQ")</f>
        <v>35</v>
      </c>
      <c r="AB75" s="58">
        <f>VLOOKUP(X79+Z79,'TEAM STANDINGS'!$A$2:$C$13,3)</f>
        <v>9</v>
      </c>
    </row>
    <row r="76" spans="1:28" ht="12" customHeight="1">
      <c r="A76" s="35">
        <f>IF(AB75=1,"Team Qualifier",IF(AB75=2,"Team Qualifier",IF(AB75=3,"Team Qualifier","")))</f>
      </c>
      <c r="B76" s="26">
        <v>3</v>
      </c>
      <c r="C76" s="25" t="s">
        <v>17</v>
      </c>
      <c r="D76" s="25">
        <v>99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40">
        <f>IF(OR(D76="DQ",E76="DQ",F76="DQ",G76="DQ",H76="DQ",I76="DQ",J76="DQ",K76="DQ",L76="DQ",D76="WD",E76="WD",F76="WD",G76="WD",H76="WD",I76="WD",J76="WD",K76="WD",L76="WD"),"DNQ",SUM(D76:L76))</f>
        <v>99</v>
      </c>
      <c r="N76" s="25">
        <v>99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14">
        <v>0</v>
      </c>
      <c r="W76" s="15">
        <f>IF(OR(N76="DQ",O76="DQ",P76="DQ",Q76="DQ",R76="DQ",S76="DQ",T76="DQ",U76="DQ",V76="DQ",N76="WD",O76="WD",P76="WD",Q76="WD",R76="WD",S76="WD",T76="WD",U76="WD",V76="WD"),"DNQ",SUM(N76:V76))</f>
        <v>99</v>
      </c>
      <c r="X76" s="36">
        <f>IF(M76="DNQ",0,IF(W76="DNQ",0,(SUM(M76+W76))))</f>
        <v>198</v>
      </c>
      <c r="Y76" s="36">
        <f>IF(X76=0,1000,IF(AND($AB$75&gt;0.9,$AB$75&lt;3.1),X76+100,X76))</f>
        <v>198</v>
      </c>
      <c r="Z76" s="16"/>
      <c r="AA76" s="36">
        <f>IF(Y76&lt;&gt;1000,RANK(Y76,$Y$4:$Y$85,1),"DNQ")</f>
        <v>35</v>
      </c>
      <c r="AB76" s="58"/>
    </row>
    <row r="77" spans="1:28" ht="12">
      <c r="A77" s="25" t="s">
        <v>1</v>
      </c>
      <c r="B77" s="26">
        <v>4</v>
      </c>
      <c r="C77" s="25" t="s">
        <v>18</v>
      </c>
      <c r="D77" s="25">
        <v>99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40">
        <f>IF(OR(D77="DQ",E77="DQ",F77="DQ",G77="DQ",H77="DQ",I77="DQ",J77="DQ",K77="DQ",L77="DQ",D77="WD",E77="WD",F77="WD",G77="WD",H77="WD",I77="WD",J77="WD",K77="WD",L77="WD"),"DNQ",SUM(D77:L77))</f>
        <v>99</v>
      </c>
      <c r="N77" s="25">
        <v>99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14">
        <v>0</v>
      </c>
      <c r="W77" s="15">
        <f>IF(OR(N77="DQ",O77="DQ",P77="DQ",Q77="DQ",R77="DQ",S77="DQ",T77="DQ",U77="DQ",V77="DQ",N77="WD",O77="WD",P77="WD",Q77="WD",R77="WD",S77="WD",T77="WD",U77="WD",V77="WD"),"DNQ",SUM(N77:V77))</f>
        <v>99</v>
      </c>
      <c r="X77" s="36">
        <f>IF(M77="DNQ",0,IF(W77="DNQ",0,(SUM(M77+W77))))</f>
        <v>198</v>
      </c>
      <c r="Y77" s="36">
        <f>IF(X77=0,1000,IF(AND($AB$75&gt;0.9,$AB$75&lt;3.1),X77+100,X77))</f>
        <v>198</v>
      </c>
      <c r="Z77" s="16"/>
      <c r="AA77" s="36">
        <f>IF(Y77&lt;&gt;1000,RANK(Y77,$Y$4:$Y$85,1),"DNQ")</f>
        <v>35</v>
      </c>
      <c r="AB77" s="44"/>
    </row>
    <row r="78" spans="1:28" ht="12">
      <c r="A78" s="25" t="s">
        <v>1</v>
      </c>
      <c r="B78" s="26">
        <v>5</v>
      </c>
      <c r="C78" s="25" t="s">
        <v>19</v>
      </c>
      <c r="D78" s="25">
        <v>99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40">
        <f>IF(OR(D78="DQ",E78="DQ",F78="DQ",G78="DQ",H78="DQ",I78="DQ",J78="DQ",K78="DQ",L78="DQ",D78="WD",E78="WD",F78="WD",G78="WD",H78="WD",I78="WD",J78="WD",K78="WD",L78="WD"),"DNQ",SUM(D78:L78))</f>
        <v>99</v>
      </c>
      <c r="N78" s="25">
        <v>99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14">
        <v>0</v>
      </c>
      <c r="W78" s="15">
        <f>IF(OR(N78="DQ",O78="DQ",P78="DQ",Q78="DQ",R78="DQ",S78="DQ",T78="DQ",U78="DQ",V78="DQ",N78="WD",O78="WD",P78="WD",Q78="WD",R78="WD",S78="WD",T78="WD",U78="WD",V78="WD"),"DNQ",SUM(N78:V78))</f>
        <v>99</v>
      </c>
      <c r="X78" s="36">
        <f>IF(M78="DNQ",0,IF(W78="DNQ",0,(SUM(M78+W78))))</f>
        <v>198</v>
      </c>
      <c r="Y78" s="36">
        <f>IF(X78=0,1000,IF(AND($AB$75&gt;0.9,$AB$75&lt;3.1),X78+100,X78))</f>
        <v>198</v>
      </c>
      <c r="Z78" s="16"/>
      <c r="AA78" s="36">
        <f>IF(Y78&lt;&gt;1000,RANK(Y78,$Y$4:$Y$85,1),"DNQ")</f>
        <v>35</v>
      </c>
      <c r="AB78" s="44"/>
    </row>
    <row r="79" spans="1:28" ht="12">
      <c r="A79" s="25" t="s">
        <v>1</v>
      </c>
      <c r="B79" s="26" t="s">
        <v>1</v>
      </c>
      <c r="C79" s="30" t="s">
        <v>6</v>
      </c>
      <c r="D79" s="30"/>
      <c r="E79" s="30"/>
      <c r="F79" s="30"/>
      <c r="G79" s="30"/>
      <c r="H79" s="30"/>
      <c r="I79" s="30"/>
      <c r="J79" s="30"/>
      <c r="K79" s="30"/>
      <c r="L79" s="30"/>
      <c r="M79" s="40"/>
      <c r="N79" s="26"/>
      <c r="O79" s="26"/>
      <c r="P79" s="26"/>
      <c r="Q79" s="26"/>
      <c r="R79" s="26"/>
      <c r="S79" s="26"/>
      <c r="T79" s="26"/>
      <c r="U79" s="26"/>
      <c r="V79" s="18"/>
      <c r="W79" s="15"/>
      <c r="X79" s="48">
        <f>IF(X74=0,SMALL(X74:X78,2)+SMALL(X74:X78,3)+SMALL(X74:X78,4)+SMALL(X74:X78,5),IF(X75=0,SMALL(X74:X78,2)+SMALL(X74:X78,3)+SMALL(X74:X78,4)+SMALL(X74:X78,5),IF(X76=0,SMALL(X74:X78,2)+SMALL(X74:X78,3)+SMALL(X74:X78,4)+SMALL(X74:X78,5),IF(X77=0,SMALL(X74:X78,2)+SMALL(X74:X78,3)+SMALL(X74:X78,4)+SMALL(X74:X78,5),IF(X78=0,SMALL(X74:X78,2)+SMALL(X74:X78,3)+SMALL(X74:X78,4)+SMALL(X74:X78,5),SMALL(X74:X78,1)+SMALL(X74:X78,2)+SMALL(X74:X78,3)+SMALL(X74:X78,4))))))</f>
        <v>792</v>
      </c>
      <c r="Y79" s="45"/>
      <c r="Z79" s="19"/>
      <c r="AA79" s="45"/>
      <c r="AB79" s="47"/>
    </row>
    <row r="80" spans="1:26" ht="12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41"/>
      <c r="N80" s="25"/>
      <c r="O80" s="25"/>
      <c r="P80" s="25"/>
      <c r="Q80" s="25"/>
      <c r="R80" s="25"/>
      <c r="S80" s="25"/>
      <c r="T80" s="25"/>
      <c r="U80" s="25"/>
      <c r="V80" s="25"/>
      <c r="W80" s="43"/>
      <c r="X80" s="49"/>
      <c r="Y80" s="49"/>
      <c r="Z80" s="25"/>
    </row>
    <row r="81" spans="1:27" ht="12">
      <c r="A81" s="25" t="s">
        <v>77</v>
      </c>
      <c r="B81" s="26">
        <v>1</v>
      </c>
      <c r="C81" s="25" t="s">
        <v>15</v>
      </c>
      <c r="D81" s="25">
        <v>99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40">
        <f>IF(OR(D81="DQ",E81="DQ",F81="DQ",G81="DQ",H81="DQ",I81="DQ",J81="DQ",K81="DQ",L81="DQ",D81="WD",E81="WD",F81="WD",G81="WD",H81="WD",I81="WD",J81="WD",K81="WD",L81="WD"),"DNQ",SUM(D81:L81))</f>
        <v>99</v>
      </c>
      <c r="N81" s="25">
        <v>99</v>
      </c>
      <c r="O81" s="25">
        <v>0</v>
      </c>
      <c r="P81" s="25">
        <v>0</v>
      </c>
      <c r="Q81" s="25">
        <v>0</v>
      </c>
      <c r="R81" s="25">
        <v>0</v>
      </c>
      <c r="S81" s="25">
        <v>0</v>
      </c>
      <c r="T81" s="25">
        <v>0</v>
      </c>
      <c r="U81" s="25">
        <v>0</v>
      </c>
      <c r="V81" s="25">
        <v>0</v>
      </c>
      <c r="W81" s="15">
        <f>IF(OR(N81="DQ",O81="DQ",P81="DQ",Q81="DQ",R81="DQ",S81="DQ",T81="DQ",U81="DQ",V81="DQ",N81="WD",O81="WD",P81="WD",Q81="WD",R81="WD",S81="WD",T81="WD",U81="WD",V81="WD"),"DNQ",SUM(N81:V81))</f>
        <v>99</v>
      </c>
      <c r="X81" s="50">
        <f>IF(M81="WD","WD",IF(W81="WD","WD",IF(M81="DQ","DQ",IF(W81="DQ","DQ",(SUM(M81+W81))))))</f>
        <v>198</v>
      </c>
      <c r="Y81" s="54">
        <f>IF(X81=0,1000,IF(AND($AB$5&gt;0.9,$AB$5&lt;3.1),X81+100,X81))</f>
        <v>198</v>
      </c>
      <c r="Z81" s="25"/>
      <c r="AA81" s="35">
        <f>IF(Y81&lt;&gt;1000,RANK(Y81,$Y$4:$Y$85,1),"DNQ")</f>
        <v>35</v>
      </c>
    </row>
    <row r="82" spans="1:28" ht="12">
      <c r="A82" s="25" t="s">
        <v>11</v>
      </c>
      <c r="B82" s="26">
        <v>2</v>
      </c>
      <c r="C82" s="25" t="s">
        <v>16</v>
      </c>
      <c r="D82" s="25">
        <v>99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40">
        <f>IF(OR(D82="DQ",E82="DQ",F82="DQ",G82="DQ",H82="DQ",I82="DQ",J82="DQ",K82="DQ",L82="DQ",D82="WD",E82="WD",F82="WD",G82="WD",H82="WD",I82="WD",J82="WD",K82="WD",L82="WD"),"DNQ",SUM(D82:L82))</f>
        <v>99</v>
      </c>
      <c r="N82" s="25">
        <v>99</v>
      </c>
      <c r="O82" s="25">
        <v>0</v>
      </c>
      <c r="P82" s="25">
        <v>0</v>
      </c>
      <c r="Q82" s="25">
        <v>0</v>
      </c>
      <c r="R82" s="25">
        <v>0</v>
      </c>
      <c r="S82" s="25">
        <v>0</v>
      </c>
      <c r="T82" s="25">
        <v>0</v>
      </c>
      <c r="U82" s="25">
        <v>0</v>
      </c>
      <c r="V82" s="25">
        <v>0</v>
      </c>
      <c r="W82" s="15">
        <f>IF(OR(N82="DQ",O82="DQ",P82="DQ",Q82="DQ",R82="DQ",S82="DQ",T82="DQ",U82="DQ",V82="DQ",N82="WD",O82="WD",P82="WD",Q82="WD",R82="WD",S82="WD",T82="WD",U82="WD",V82="WD"),"DNQ",SUM(N82:V82))</f>
        <v>99</v>
      </c>
      <c r="X82" s="50">
        <f>IF(M82="WD","WD",IF(W82="WD","WD",IF(M82="DQ","DQ",IF(W82="DQ","DQ",(SUM(M82+W82))))))</f>
        <v>198</v>
      </c>
      <c r="Y82" s="54">
        <f>IF(X82=0,1000,IF(AND($AB$5&gt;0.9,$AB$5&lt;3.1),X82+100,X82))</f>
        <v>198</v>
      </c>
      <c r="Z82" s="25"/>
      <c r="AA82" s="35">
        <f>IF(Y82&lt;&gt;1000,RANK(Y82,$Y$4:$Y$85,1),"DNQ")</f>
        <v>35</v>
      </c>
      <c r="AB82" s="72">
        <f>VLOOKUP(X86+Z86,'TEAM STANDINGS'!$A$2:$C$13,3)</f>
        <v>9</v>
      </c>
    </row>
    <row r="83" spans="1:28" ht="12">
      <c r="A83" s="35">
        <f>IF(AB82=1,"Team Qualifier",IF(AB82=2,"Team Qualifier",IF(AB82=3,"Team Qualifier","")))</f>
      </c>
      <c r="B83" s="26">
        <v>3</v>
      </c>
      <c r="C83" s="25" t="s">
        <v>17</v>
      </c>
      <c r="D83" s="25">
        <v>99</v>
      </c>
      <c r="E83" s="25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40">
        <f>IF(OR(D83="DQ",E83="DQ",F83="DQ",G83="DQ",H83="DQ",I83="DQ",J83="DQ",K83="DQ",L83="DQ",D83="WD",E83="WD",F83="WD",G83="WD",H83="WD",I83="WD",J83="WD",K83="WD",L83="WD"),"DNQ",SUM(D83:L83))</f>
        <v>99</v>
      </c>
      <c r="N83" s="25">
        <v>99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25">
        <v>0</v>
      </c>
      <c r="W83" s="15">
        <f>IF(OR(N83="DQ",O83="DQ",P83="DQ",Q83="DQ",R83="DQ",S83="DQ",T83="DQ",U83="DQ",V83="DQ",N83="WD",O83="WD",P83="WD",Q83="WD",R83="WD",S83="WD",T83="WD",U83="WD",V83="WD"),"DNQ",SUM(N83:V83))</f>
        <v>99</v>
      </c>
      <c r="X83" s="50">
        <f>IF(M83="WD","WD",IF(W83="WD","WD",IF(M83="DQ","DQ",IF(W83="DQ","DQ",(SUM(M83+W83))))))</f>
        <v>198</v>
      </c>
      <c r="Y83" s="54">
        <f>IF(X83=0,1000,IF(AND($AB$5&gt;0.9,$AB$5&lt;3.1),X83+100,X83))</f>
        <v>198</v>
      </c>
      <c r="Z83" s="25"/>
      <c r="AA83" s="35">
        <f>IF(Y83&lt;&gt;1000,RANK(Y83,$Y$4:$Y$85,1),"DNQ")</f>
        <v>35</v>
      </c>
      <c r="AB83" s="72"/>
    </row>
    <row r="84" spans="1:27" ht="12">
      <c r="A84" s="25" t="s">
        <v>1</v>
      </c>
      <c r="B84" s="26">
        <v>4</v>
      </c>
      <c r="C84" s="25" t="s">
        <v>18</v>
      </c>
      <c r="D84" s="25">
        <v>99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40">
        <f>IF(OR(D84="DQ",E84="DQ",F84="DQ",G84="DQ",H84="DQ",I84="DQ",J84="DQ",K84="DQ",L84="DQ",D84="WD",E84="WD",F84="WD",G84="WD",H84="WD",I84="WD",J84="WD",K84="WD",L84="WD"),"DNQ",SUM(D84:L84))</f>
        <v>99</v>
      </c>
      <c r="N84" s="25">
        <v>99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15">
        <f>IF(OR(N84="DQ",O84="DQ",P84="DQ",Q84="DQ",R84="DQ",S84="DQ",T84="DQ",U84="DQ",V84="DQ",N84="WD",O84="WD",P84="WD",Q84="WD",R84="WD",S84="WD",T84="WD",U84="WD",V84="WD"),"DNQ",SUM(N84:V84))</f>
        <v>99</v>
      </c>
      <c r="X84" s="50">
        <f>IF(M84="WD","WD",IF(W84="WD","WD",IF(M84="DQ","DQ",IF(W84="DQ","DQ",(SUM(M84+W84))))))</f>
        <v>198</v>
      </c>
      <c r="Y84" s="54">
        <f>IF(X84=0,1000,IF(AND($AB$5&gt;0.9,$AB$5&lt;3.1),X84+100,X84))</f>
        <v>198</v>
      </c>
      <c r="Z84" s="25"/>
      <c r="AA84" s="35">
        <f>IF(Y84&lt;&gt;1000,RANK(Y84,$Y$4:$Y$85,1),"DNQ")</f>
        <v>35</v>
      </c>
    </row>
    <row r="85" spans="1:27" ht="12">
      <c r="A85" s="25" t="s">
        <v>1</v>
      </c>
      <c r="B85" s="26">
        <v>5</v>
      </c>
      <c r="C85" s="25" t="s">
        <v>19</v>
      </c>
      <c r="D85" s="25">
        <v>99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40">
        <f>IF(OR(D85="DQ",E85="DQ",F85="DQ",G85="DQ",H85="DQ",I85="DQ",J85="DQ",K85="DQ",L85="DQ",D85="WD",E85="WD",F85="WD",G85="WD",H85="WD",I85="WD",J85="WD",K85="WD",L85="WD"),"DNQ",SUM(D85:L85))</f>
        <v>99</v>
      </c>
      <c r="N85" s="25">
        <v>99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15">
        <f>IF(OR(N85="DQ",O85="DQ",P85="DQ",Q85="DQ",R85="DQ",S85="DQ",T85="DQ",U85="DQ",V85="DQ",N85="WD",O85="WD",P85="WD",Q85="WD",R85="WD",S85="WD",T85="WD",U85="WD",V85="WD"),"DNQ",SUM(N85:V85))</f>
        <v>99</v>
      </c>
      <c r="X85" s="50">
        <f>IF(M85="WD","WD",IF(W85="WD","WD",IF(M85="DQ","DQ",IF(W85="DQ","DQ",(SUM(M85+W85))))))</f>
        <v>198</v>
      </c>
      <c r="Y85" s="54">
        <f>IF(X85=0,1000,IF(AND($AB$5&gt;0.9,$AB$5&lt;3.1),X85+100,X85))</f>
        <v>198</v>
      </c>
      <c r="Z85" s="25"/>
      <c r="AA85" s="35">
        <f>IF(Y85&lt;&gt;1000,RANK(Y85,$Y$4:$Y$85,1),"DNQ")</f>
        <v>35</v>
      </c>
    </row>
    <row r="86" spans="1:26" ht="12">
      <c r="A86" s="25" t="s">
        <v>1</v>
      </c>
      <c r="B86" s="26" t="s">
        <v>1</v>
      </c>
      <c r="C86" s="30" t="s">
        <v>6</v>
      </c>
      <c r="D86" s="30"/>
      <c r="E86" s="30"/>
      <c r="F86" s="30"/>
      <c r="G86" s="30"/>
      <c r="H86" s="30"/>
      <c r="I86" s="30"/>
      <c r="J86" s="30"/>
      <c r="K86" s="30"/>
      <c r="L86" s="30"/>
      <c r="M86" s="40"/>
      <c r="N86" s="26"/>
      <c r="O86" s="26"/>
      <c r="P86" s="26"/>
      <c r="Q86" s="26"/>
      <c r="R86" s="26"/>
      <c r="S86" s="26"/>
      <c r="T86" s="26"/>
      <c r="U86" s="26"/>
      <c r="V86" s="26"/>
      <c r="W86" s="40"/>
      <c r="X86" s="51">
        <f>IF(X81=0,SMALL(X81:X85,2)+SMALL(X81:X85,3)+SMALL(X81:X85,4)+SMALL(X81:X85,5),IF(X82=0,SMALL(X81:X85,2)+SMALL(X81:X85,3)+SMALL(X81:X85,4)+SMALL(X81:X85,5),IF(X83=0,SMALL(X81:X85,2)+SMALL(X81:X85,3)+SMALL(X81:X85,4)+SMALL(X81:X85,5),IF(X84=0,SMALL(X81:X85,2)+SMALL(X81:X85,3)+SMALL(X81:X85,4)+SMALL(X81:X85,5),IF(X85=0,SMALL(X81:X85,2)+SMALL(X81:X85,3)+SMALL(X81:X85,4)+SMALL(X81:X85,5),SMALL(X81:X85,1)+SMALL(X81:X85,2)+SMALL(X81:X85,3)+SMALL(X81:X85,4))))))</f>
        <v>792</v>
      </c>
      <c r="Y86" s="55"/>
      <c r="Z86" s="32"/>
    </row>
    <row r="87" spans="1:26" ht="12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31"/>
      <c r="X87" s="31"/>
      <c r="Y87" s="31"/>
      <c r="Z87" s="25"/>
    </row>
    <row r="88" spans="1:28" ht="12">
      <c r="A88" s="70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37"/>
      <c r="AB88" s="37"/>
    </row>
    <row r="89" spans="1:28" ht="1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38"/>
      <c r="AB89" s="38"/>
    </row>
    <row r="90" spans="1:28" ht="12" customHeight="1">
      <c r="A90" s="60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2"/>
      <c r="AA90" s="39"/>
      <c r="AB90" s="39"/>
    </row>
    <row r="91" spans="1:28" ht="12" customHeight="1">
      <c r="A91" s="63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5"/>
      <c r="AA91" s="39"/>
      <c r="AB91" s="39"/>
    </row>
    <row r="92" spans="1:28" ht="12" customHeight="1">
      <c r="A92" s="63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5"/>
      <c r="AA92" s="39"/>
      <c r="AB92" s="39"/>
    </row>
    <row r="93" spans="1:28" ht="12" customHeight="1">
      <c r="A93" s="63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5"/>
      <c r="AA93" s="39"/>
      <c r="AB93" s="39"/>
    </row>
    <row r="94" spans="1:28" ht="12" customHeight="1">
      <c r="A94" s="66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8"/>
      <c r="AA94" s="39"/>
      <c r="AB94" s="39"/>
    </row>
  </sheetData>
  <sheetProtection password="C64E" sheet="1" objects="1" scenarios="1" selectLockedCells="1"/>
  <mergeCells count="19">
    <mergeCell ref="AB75:AB76"/>
    <mergeCell ref="F1:I1"/>
    <mergeCell ref="A1:E1"/>
    <mergeCell ref="J1:Y1"/>
    <mergeCell ref="AB5:AB6"/>
    <mergeCell ref="AB40:AB41"/>
    <mergeCell ref="AB12:AB13"/>
    <mergeCell ref="AB19:AB20"/>
    <mergeCell ref="AB26:AB27"/>
    <mergeCell ref="AB33:AB34"/>
    <mergeCell ref="AE44:AL54"/>
    <mergeCell ref="A90:Z94"/>
    <mergeCell ref="A89:Z89"/>
    <mergeCell ref="A88:Z88"/>
    <mergeCell ref="AB82:AB83"/>
    <mergeCell ref="AB54:AB55"/>
    <mergeCell ref="AB47:AB48"/>
    <mergeCell ref="AB61:AB62"/>
    <mergeCell ref="AB68:AB69"/>
  </mergeCells>
  <conditionalFormatting sqref="Y81:Y86 Y2:Y3 AB21:AB22 AB63:AB64 AB56:AB57 AB35:AB36 AB49:AB50 AB42:AB43 AB28:AB29 AB14:AB15 AB4 AB7:AB8 AB10:AB11 AB17:AB18 AB25 AB32 AB38:AB39 AB45:AB46 AB53 AB59:AB60 AB70:AB71 AB66:AB67 AB77:AB78 AB73:AB74">
    <cfRule type="cellIs" priority="1" dxfId="10" operator="lessThan" stopIfTrue="1">
      <formula>0</formula>
    </cfRule>
  </conditionalFormatting>
  <conditionalFormatting sqref="A6 A13 A20 A27 A34 A41 A48 A55 A62 A69 A76 A83">
    <cfRule type="cellIs" priority="2" dxfId="3" operator="equal" stopIfTrue="1">
      <formula>"Team Qualifier"</formula>
    </cfRule>
  </conditionalFormatting>
  <conditionalFormatting sqref="AB82:AB83">
    <cfRule type="cellIs" priority="3" dxfId="1" operator="between" stopIfTrue="1">
      <formula>0.9</formula>
      <formula>3.1</formula>
    </cfRule>
  </conditionalFormatting>
  <conditionalFormatting sqref="AA81:AA85">
    <cfRule type="cellIs" priority="4" dxfId="3" operator="between" stopIfTrue="1">
      <formula>0.9</formula>
      <formula>3.1</formula>
    </cfRule>
    <cfRule type="cellIs" priority="5" dxfId="11" operator="greaterThan" stopIfTrue="1">
      <formula>3</formula>
    </cfRule>
  </conditionalFormatting>
  <conditionalFormatting sqref="AB58 AB72 AB65 AB30 AB37 AB44 AB51 AB79">
    <cfRule type="cellIs" priority="6" dxfId="12" operator="notEqual" stopIfTrue="1">
      <formula>"DNQ"</formula>
    </cfRule>
  </conditionalFormatting>
  <conditionalFormatting sqref="AA60:AA64 AA4:AA8 AA11:AA15 AA18:AA22 AA25:AA29 AA32:AA36 AA39:AA43 AA46:AA50 AA53:AA57 AA67:AA71 AA74:AA78">
    <cfRule type="cellIs" priority="7" dxfId="3" operator="between" stopIfTrue="1">
      <formula>0.9</formula>
      <formula>3.1</formula>
    </cfRule>
    <cfRule type="cellIs" priority="8" dxfId="13" operator="greaterThan" stopIfTrue="1">
      <formula>3</formula>
    </cfRule>
  </conditionalFormatting>
  <conditionalFormatting sqref="AB5:AB6 AB12:AB13 AB19:AB20 AB26:AB27 AB33:AB34 AB40:AB41 AB47:AB48 AB54:AB55 AB61:AB62 AB68:AB69 AB75:AB76">
    <cfRule type="cellIs" priority="9" dxfId="14" operator="between" stopIfTrue="1">
      <formula>0.9</formula>
      <formula>3.1</formula>
    </cfRule>
  </conditionalFormatting>
  <printOptions/>
  <pageMargins left="0.75" right="0.75" top="1" bottom="1" header="0.5" footer="0.5"/>
  <pageSetup orientation="landscape" scale="79"/>
  <rowBreaks count="1" manualBreakCount="1">
    <brk id="72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="130" zoomScaleNormal="130" zoomScalePageLayoutView="0" workbookViewId="0" topLeftCell="A1">
      <selection activeCell="A11" sqref="A11:IV13"/>
    </sheetView>
  </sheetViews>
  <sheetFormatPr defaultColWidth="11.375" defaultRowHeight="12"/>
  <cols>
    <col min="1" max="1" width="12.375" style="1" customWidth="1"/>
    <col min="2" max="2" width="22.375" style="1" customWidth="1"/>
    <col min="3" max="3" width="16.00390625" style="1" customWidth="1"/>
    <col min="4" max="4" width="0.12890625" style="1" customWidth="1"/>
    <col min="5" max="5" width="15.75390625" style="1" customWidth="1"/>
    <col min="6" max="16384" width="11.375" style="1" customWidth="1"/>
  </cols>
  <sheetData>
    <row r="1" spans="1:5" ht="18">
      <c r="A1" s="8" t="s">
        <v>8</v>
      </c>
      <c r="B1" s="10" t="s">
        <v>9</v>
      </c>
      <c r="C1" s="10" t="s">
        <v>14</v>
      </c>
      <c r="D1" s="56"/>
      <c r="E1" s="11"/>
    </row>
    <row r="2" spans="1:7" ht="18">
      <c r="A2" s="8">
        <f>IF(D2&gt;1000,9999,D2)</f>
        <v>362</v>
      </c>
      <c r="B2" s="9" t="str">
        <f>INDEX(DATA!$A$2:$B$13,MATCH(SMALL(DATA!$A$2:$A$13,1),DATA!$A$2:$A$13,),2)</f>
        <v>Tomah</v>
      </c>
      <c r="C2" s="9">
        <f aca="true" t="shared" si="0" ref="C2:C13">IF(A2="DNQ","DNQ",RANK(A2,$A$2:$A$13,1))</f>
        <v>1</v>
      </c>
      <c r="D2" s="57">
        <f>SMALL(DATA!$C$2:$C$13,1)</f>
        <v>362</v>
      </c>
      <c r="F2" s="6"/>
      <c r="G2" s="7"/>
    </row>
    <row r="3" spans="1:6" ht="18">
      <c r="A3" s="8">
        <f aca="true" t="shared" si="1" ref="A3:A13">IF(D3&gt;1000,9999,D3)</f>
        <v>372</v>
      </c>
      <c r="B3" s="9" t="str">
        <f>INDEX(DATA!$A$2:$B$13,MATCH(SMALL(DATA!$A$2:$A$13,2),DATA!$A$2:$A$13,),2)</f>
        <v>Onalaska</v>
      </c>
      <c r="C3" s="9">
        <f t="shared" si="0"/>
        <v>2</v>
      </c>
      <c r="D3" s="57">
        <f>SMALL(DATA!$C$2:$C$13,2)</f>
        <v>372</v>
      </c>
      <c r="F3" s="6"/>
    </row>
    <row r="4" spans="1:6" ht="18">
      <c r="A4" s="8">
        <f t="shared" si="1"/>
        <v>382</v>
      </c>
      <c r="B4" s="9" t="str">
        <f>INDEX(DATA!$A$2:$B$13,MATCH(SMALL(DATA!$A$2:$A$13,3),DATA!$A$2:$A$13,),2)</f>
        <v>Holmen</v>
      </c>
      <c r="C4" s="9">
        <f t="shared" si="0"/>
        <v>3</v>
      </c>
      <c r="D4" s="57">
        <f>SMALL(DATA!$C$2:$C$13,3)</f>
        <v>382</v>
      </c>
      <c r="F4" s="6"/>
    </row>
    <row r="5" spans="1:7" ht="18">
      <c r="A5" s="8">
        <f t="shared" si="1"/>
        <v>408</v>
      </c>
      <c r="B5" s="9" t="str">
        <f>INDEX(DATA!$A$2:$B$13,MATCH(SMALL(DATA!$A$2:$A$13,4),DATA!$A$2:$A$13,),2)</f>
        <v>Arcadia</v>
      </c>
      <c r="C5" s="9">
        <f t="shared" si="0"/>
        <v>4</v>
      </c>
      <c r="D5" s="57">
        <f>SMALL(DATA!$C$2:$C$13,4)</f>
        <v>408</v>
      </c>
      <c r="F5" s="6"/>
      <c r="G5" s="7"/>
    </row>
    <row r="6" spans="1:4" ht="18">
      <c r="A6" s="8">
        <f t="shared" si="1"/>
        <v>420</v>
      </c>
      <c r="B6" s="9" t="str">
        <f>INDEX(DATA!$A$2:$B$13,MATCH(SMALL(DATA!$A$2:$A$13,5),DATA!$A$2:$A$13,),2)</f>
        <v>Westby/Viroqua</v>
      </c>
      <c r="C6" s="9">
        <f t="shared" si="0"/>
        <v>5</v>
      </c>
      <c r="D6" s="57">
        <f>SMALL(DATA!$C$2:$C$13,5)</f>
        <v>420</v>
      </c>
    </row>
    <row r="7" spans="1:4" ht="18">
      <c r="A7" s="8">
        <f t="shared" si="1"/>
        <v>432</v>
      </c>
      <c r="B7" s="9" t="str">
        <f>INDEX(DATA!$A$2:$B$13,MATCH(SMALL(DATA!$A$2:$A$13,6),DATA!$A$2:$A$13,),2)</f>
        <v>Wisconsin Dells</v>
      </c>
      <c r="C7" s="9">
        <f t="shared" si="0"/>
        <v>6</v>
      </c>
      <c r="D7" s="57">
        <f>SMALL(DATA!$C$2:$C$13,6)</f>
        <v>432</v>
      </c>
    </row>
    <row r="8" spans="1:4" ht="18">
      <c r="A8" s="8">
        <f t="shared" si="1"/>
        <v>438</v>
      </c>
      <c r="B8" s="9" t="str">
        <f>INDEX(DATA!$A$2:$B$13,MATCH(SMALL(DATA!$A$2:$A$13,7),DATA!$A$2:$A$13,),2)</f>
        <v>GET</v>
      </c>
      <c r="C8" s="9">
        <f t="shared" si="0"/>
        <v>7</v>
      </c>
      <c r="D8" s="57">
        <f>SMALL(DATA!$C$2:$C$13,7)</f>
        <v>438</v>
      </c>
    </row>
    <row r="9" spans="1:4" ht="18">
      <c r="A9" s="8">
        <f t="shared" si="1"/>
        <v>481</v>
      </c>
      <c r="B9" s="9" t="str">
        <f>INDEX(DATA!$A$2:$B$13,MATCH(SMALL(DATA!$A$2:$A$13,8),DATA!$A$2:$A$13,),2)</f>
        <v>Sparta</v>
      </c>
      <c r="C9" s="9">
        <f t="shared" si="0"/>
        <v>8</v>
      </c>
      <c r="D9" s="57">
        <f>SMALL(DATA!$C$2:$C$13,8)</f>
        <v>481</v>
      </c>
    </row>
    <row r="10" spans="1:4" ht="18">
      <c r="A10" s="8">
        <f t="shared" si="1"/>
        <v>683</v>
      </c>
      <c r="B10" s="9" t="str">
        <f>INDEX(DATA!$A$2:$B$13,MATCH(SMALL(DATA!$A$2:$A$13,9),DATA!$A$2:$A$13,),2)</f>
        <v>LaCrosse</v>
      </c>
      <c r="C10" s="9">
        <f t="shared" si="0"/>
        <v>9</v>
      </c>
      <c r="D10" s="57">
        <f>SMALL(DATA!$C$2:$C$13,9)</f>
        <v>683</v>
      </c>
    </row>
    <row r="11" spans="1:4" ht="18">
      <c r="A11" s="8"/>
      <c r="B11" s="9"/>
      <c r="C11" s="9"/>
      <c r="D11" s="57"/>
    </row>
    <row r="12" spans="1:4" ht="18">
      <c r="A12" s="8"/>
      <c r="B12" s="9"/>
      <c r="C12" s="9"/>
      <c r="D12" s="57"/>
    </row>
    <row r="13" spans="1:4" ht="18">
      <c r="A13" s="8"/>
      <c r="B13" s="9"/>
      <c r="C13" s="9"/>
      <c r="D13" s="57"/>
    </row>
    <row r="14" spans="3:4" ht="12">
      <c r="C14" s="5"/>
      <c r="D14" s="5"/>
    </row>
    <row r="15" spans="3:4" ht="12">
      <c r="C15" s="5"/>
      <c r="D15" s="5"/>
    </row>
    <row r="16" spans="3:4" ht="12">
      <c r="C16" s="5"/>
      <c r="D16" s="5"/>
    </row>
    <row r="17" spans="3:4" ht="12">
      <c r="C17" s="5"/>
      <c r="D17" s="5"/>
    </row>
  </sheetData>
  <sheetProtection selectLockedCells="1" selectUnlockedCells="1"/>
  <conditionalFormatting sqref="E1:E17">
    <cfRule type="cellIs" priority="1" dxfId="10" operator="lessThan" stopIfTrue="1">
      <formula>0</formula>
    </cfRule>
  </conditionalFormatting>
  <printOptions/>
  <pageMargins left="0.75" right="0.75" top="1" bottom="1" header="0.5" footer="0.5"/>
  <pageSetup orientation="portrait" scale="96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2" sqref="A12"/>
    </sheetView>
  </sheetViews>
  <sheetFormatPr defaultColWidth="9.125" defaultRowHeight="12"/>
  <cols>
    <col min="1" max="1" width="18.00390625" style="2" customWidth="1"/>
    <col min="2" max="2" width="28.125" style="2" customWidth="1"/>
    <col min="3" max="3" width="22.125" style="2" customWidth="1"/>
    <col min="4" max="4" width="22.375" style="2" customWidth="1"/>
    <col min="5" max="16384" width="9.125" style="2" customWidth="1"/>
  </cols>
  <sheetData>
    <row r="1" spans="1:4" ht="23.25">
      <c r="A1" s="2" t="s">
        <v>8</v>
      </c>
      <c r="B1" s="2" t="s">
        <v>12</v>
      </c>
      <c r="D1" s="4" t="s">
        <v>13</v>
      </c>
    </row>
    <row r="2" spans="1:4" ht="23.25">
      <c r="A2" s="2">
        <f>IF((OR(C2=C3,C2=C4,C2=C5,C2=C6,C2=C7,C2=C8,C2=C9,C2=C10,C2=C11,C2=C12,C2=C13)),C2+0.001,C2)</f>
        <v>420</v>
      </c>
      <c r="B2" s="2" t="str">
        <f>'Players and Scores'!A4</f>
        <v>Westby/Viroqua</v>
      </c>
      <c r="C2" s="3">
        <f>'Players and Scores'!X9+'Players and Scores'!Z9</f>
        <v>420</v>
      </c>
      <c r="D2" s="4">
        <f>COUNTIF('Players and Scores'!X4:X8,"0")</f>
        <v>0</v>
      </c>
    </row>
    <row r="3" spans="1:4" ht="23.25">
      <c r="A3" s="2">
        <f>IF((OR(C3=C4,C3=C5,C3=C6,C3=C7,C3=C8,C3=C9,C3=C10,C3=C11,C3=C12,C3=C13)),C3+0.001,C3)</f>
        <v>438</v>
      </c>
      <c r="B3" s="2" t="str">
        <f>'Players and Scores'!A11</f>
        <v>GET</v>
      </c>
      <c r="C3" s="3">
        <f>'Players and Scores'!X16+'Players and Scores'!Z16</f>
        <v>438</v>
      </c>
      <c r="D3" s="4">
        <f>COUNTIF('Players and Scores'!X11:X15,"0")</f>
        <v>1</v>
      </c>
    </row>
    <row r="4" spans="1:4" ht="23.25">
      <c r="A4" s="2">
        <f>IF((OR(C4=C5,C4=C6,C4=C7,C4=C8,C4=C9,C4=C10,C4=C11,C4=C12,C4=C13)),C4+0.001,C4)</f>
        <v>382</v>
      </c>
      <c r="B4" s="2" t="str">
        <f>'Players and Scores'!A18</f>
        <v>Holmen</v>
      </c>
      <c r="C4" s="3">
        <f>'Players and Scores'!X23+'Players and Scores'!Z23</f>
        <v>382</v>
      </c>
      <c r="D4" s="4">
        <f>COUNTIF('Players and Scores'!X18:X22,"0")</f>
        <v>0</v>
      </c>
    </row>
    <row r="5" spans="1:4" ht="23.25">
      <c r="A5" s="2">
        <f>IF((OR(C5=C6,C5=C7,C5=C8,C5=C9,C5=C10,C5=C11,C5=C12,C5=C13)),C5+0.001,C5)</f>
        <v>362</v>
      </c>
      <c r="B5" s="2" t="str">
        <f>'Players and Scores'!A25</f>
        <v>Tomah</v>
      </c>
      <c r="C5" s="3">
        <f>'Players and Scores'!X30+'Players and Scores'!Z30</f>
        <v>362</v>
      </c>
      <c r="D5" s="4">
        <f>COUNTIF('Players and Scores'!X25:X29,"0")</f>
        <v>0</v>
      </c>
    </row>
    <row r="6" spans="1:4" ht="23.25">
      <c r="A6" s="2">
        <f>IF((OR(C6=C7,C6=C8,C6=C9,C6=C10,C6=C11,C6=C12,C6=C13)),C6+0.001,C6)</f>
        <v>481</v>
      </c>
      <c r="B6" s="2" t="str">
        <f>'Players and Scores'!A32</f>
        <v>Sparta</v>
      </c>
      <c r="C6" s="3">
        <f>'Players and Scores'!X37+'Players and Scores'!Z37</f>
        <v>481</v>
      </c>
      <c r="D6" s="4">
        <f>COUNTIF('Players and Scores'!X32:X36,"0")</f>
        <v>0</v>
      </c>
    </row>
    <row r="7" spans="1:4" ht="23.25">
      <c r="A7" s="2">
        <f>IF((OR(C7=C8,C7=C9,C7=C10,C7=C11,C7=C12,C7=C13)),C7+0.001,C7)</f>
        <v>683</v>
      </c>
      <c r="B7" s="2" t="str">
        <f>'Players and Scores'!A39</f>
        <v>LaCrosse</v>
      </c>
      <c r="C7" s="3">
        <f>'Players and Scores'!X44+'Players and Scores'!Z44</f>
        <v>683</v>
      </c>
      <c r="D7" s="4">
        <f>COUNTIF('Players and Scores'!X39:X43,"0")</f>
        <v>0</v>
      </c>
    </row>
    <row r="8" spans="1:4" ht="23.25">
      <c r="A8" s="2">
        <f>IF((OR(C8=C9,C8=C10,C8=C11,C8=C12,C8=C13)),C8+0.001,C8)</f>
        <v>408</v>
      </c>
      <c r="B8" s="2" t="str">
        <f>'Players and Scores'!A46</f>
        <v>Arcadia</v>
      </c>
      <c r="C8" s="3">
        <f>'Players and Scores'!X51+'Players and Scores'!Z51</f>
        <v>408</v>
      </c>
      <c r="D8" s="4">
        <f>COUNTIF('Players and Scores'!X46:X50,"0")</f>
        <v>0</v>
      </c>
    </row>
    <row r="9" spans="1:4" ht="23.25">
      <c r="A9" s="2">
        <f>IF((OR(C9=C10,C9=C11,C9=C12,C9=C13)),C9+0.001,C9)</f>
        <v>372</v>
      </c>
      <c r="B9" s="2" t="str">
        <f>'Players and Scores'!A53</f>
        <v>Onalaska</v>
      </c>
      <c r="C9" s="3">
        <f>'Players and Scores'!X58+'Players and Scores'!Z58</f>
        <v>372</v>
      </c>
      <c r="D9" s="4">
        <f>COUNTIF('Players and Scores'!X53:X57,"0")</f>
        <v>0</v>
      </c>
    </row>
    <row r="10" spans="1:4" ht="23.25">
      <c r="A10" s="2">
        <f>IF((OR(C10=C11,C10=C12,C10=C13)),C10+0.001,C10)</f>
        <v>432</v>
      </c>
      <c r="B10" s="2" t="str">
        <f>'Players and Scores'!A60</f>
        <v>Wisconsin Dells</v>
      </c>
      <c r="C10" s="3">
        <f>'Players and Scores'!X65+'Players and Scores'!Z65</f>
        <v>432</v>
      </c>
      <c r="D10" s="4">
        <f>COUNTIF('Players and Scores'!X60:X64,"0")</f>
        <v>0</v>
      </c>
    </row>
    <row r="11" spans="1:4" ht="23.25">
      <c r="A11" s="2">
        <f>IF((OR(C11=C12,C11=C13)),C11+0.001,C11)</f>
        <v>792.001</v>
      </c>
      <c r="B11" s="2" t="str">
        <f>'Players and Scores'!A67</f>
        <v>School 10</v>
      </c>
      <c r="C11" s="3">
        <f>'Players and Scores'!X72+'Players and Scores'!Z72</f>
        <v>792</v>
      </c>
      <c r="D11" s="4">
        <f>COUNTIF('Players and Scores'!X67:X71,"0")</f>
        <v>0</v>
      </c>
    </row>
    <row r="12" spans="1:4" ht="23.25">
      <c r="A12" s="2">
        <f>IF((OR(C12=C13)),C12+0.001,C12)</f>
        <v>792.001</v>
      </c>
      <c r="B12" s="2" t="str">
        <f>'Players and Scores'!A74</f>
        <v>School 11</v>
      </c>
      <c r="C12" s="3">
        <f>'Players and Scores'!X79+'Players and Scores'!Z79</f>
        <v>792</v>
      </c>
      <c r="D12" s="4">
        <f>COUNTIF('Players and Scores'!X74:X78,"0")</f>
        <v>0</v>
      </c>
    </row>
    <row r="13" spans="1:4" ht="23.25">
      <c r="A13" s="2">
        <f>C13</f>
        <v>792</v>
      </c>
      <c r="B13" s="2" t="str">
        <f>'Players and Scores'!A81</f>
        <v>School 12</v>
      </c>
      <c r="C13" s="3">
        <f>'Players and Scores'!X86+'Players and Scores'!Z86</f>
        <v>792</v>
      </c>
      <c r="D13" s="4">
        <f>COUNTIF('Players and Scores'!X81:X85,"0")</f>
        <v>0</v>
      </c>
    </row>
  </sheetData>
  <sheetProtection selectLockedCells="1" selectUnlockedCells="1"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WIAA</dc:creator>
  <cp:keywords/>
  <dc:description/>
  <cp:lastModifiedBy>Ray and Sarah</cp:lastModifiedBy>
  <cp:lastPrinted>2011-09-15T22:23:23Z</cp:lastPrinted>
  <dcterms:created xsi:type="dcterms:W3CDTF">2004-04-30T18:08:46Z</dcterms:created>
  <dcterms:modified xsi:type="dcterms:W3CDTF">2011-09-17T23:16:34Z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-1233520100</vt:i4>
  </property>
  <property fmtid="{D5CDD505-2E9C-101B-9397-08002B2CF9AE}" pid="3" name="_EmailSubject">
    <vt:lpwstr>GOLF 8-TEAM SCORES.XLS</vt:lpwstr>
  </property>
  <property fmtid="{D5CDD505-2E9C-101B-9397-08002B2CF9AE}" pid="4" name="_AuthorEmail">
    <vt:lpwstr>Brendag@lucksd.k12.wi.us</vt:lpwstr>
  </property>
  <property fmtid="{D5CDD505-2E9C-101B-9397-08002B2CF9AE}" pid="5" name="_AuthorEmailDisplayName">
    <vt:lpwstr>Brenda Giller</vt:lpwstr>
  </property>
  <property fmtid="{D5CDD505-2E9C-101B-9397-08002B2CF9AE}" pid="6" name="_ReviewingToolsShownOnce">
    <vt:lpwstr/>
  </property>
</Properties>
</file>